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Password="CF42" lockStructure="1"/>
  <bookViews>
    <workbookView xWindow="-120" yWindow="-120" windowWidth="18192" windowHeight="12192"/>
  </bookViews>
  <sheets>
    <sheet name="Financial Performance Survey" sheetId="1" r:id="rId1"/>
    <sheet name="Confidentiality" sheetId="12" r:id="rId2"/>
    <sheet name="Data" sheetId="15" state="hidden" r:id="rId3"/>
  </sheets>
  <externalReferences>
    <externalReference r:id="rId4"/>
    <externalReference r:id="rId5"/>
  </externalReferences>
  <definedNames>
    <definedName name="AAR">'[1]Balance Sheet'!$T$3</definedName>
    <definedName name="ACCDPR">'Financial Performance Survey'!$L$96</definedName>
    <definedName name="ACQ">'Financial Performance Survey'!$L$85</definedName>
    <definedName name="AD">'[1]Income Statement'!$T$40</definedName>
    <definedName name="Add">'[1]Balance Sheet'!$T$8</definedName>
    <definedName name="Addr1">'Financial Performance Survey'!$F$22</definedName>
    <definedName name="Addr2">'Financial Performance Survey'!$F$23</definedName>
    <definedName name="ADM">'Financial Performance Survey'!$L$155</definedName>
    <definedName name="ADM_B">'[1]Exec Comp'!$R$15</definedName>
    <definedName name="Admin">'[1]Income Statement'!$T$33</definedName>
    <definedName name="ADMS">'[1]Exec Comp'!$P$15</definedName>
    <definedName name="ADMT">'[1]Exec Comp'!$T$15</definedName>
    <definedName name="Aero">[1]Demographics!$R$36</definedName>
    <definedName name="AMF">[1]Demographics!$R$28</definedName>
    <definedName name="AP">'Financial Performance Survey'!$L$102</definedName>
    <definedName name="Appl">[1]Demographics!$R$37</definedName>
    <definedName name="AR">'Financial Performance Survey'!$L$91</definedName>
    <definedName name="Auto">[1]Demographics!$R$35</definedName>
    <definedName name="AVG">'[1]Balance Sheet'!$T$4</definedName>
    <definedName name="BASISA">'Financial Performance Survey'!$R$197</definedName>
    <definedName name="BASISB">'Financial Performance Survey'!$T$197</definedName>
    <definedName name="BASISC">'Financial Performance Survey'!$U$197</definedName>
    <definedName name="BD">'Financial Performance Survey'!$L$152</definedName>
    <definedName name="BE">'Financial Performance Survey'!$L$151</definedName>
    <definedName name="BEGEMP">'Financial Performance Survey'!$J$53</definedName>
    <definedName name="Binv">'[1]Income Statement'!$T$5</definedName>
    <definedName name="BM">'Financial Performance Survey'!$L$129</definedName>
    <definedName name="BM1B">'Financial Performance Survey'!$J$171</definedName>
    <definedName name="BM1S">'Financial Performance Survey'!$H$171</definedName>
    <definedName name="BR">'Financial Performance Survey'!$L$139</definedName>
    <definedName name="Building">'Financial Performance Survey'!$J$63</definedName>
    <definedName name="Burden">'[1]Income Statement'!$T$15</definedName>
    <definedName name="CA">'Financial Performance Survey'!$L$94</definedName>
    <definedName name="CAF">'Financial Performance Survey'!$R$215</definedName>
    <definedName name="card">'Financial Performance Survey'!$R$206</definedName>
    <definedName name="CARDCO">'Financial Performance Survey'!$L$206</definedName>
    <definedName name="CARDDED">'Financial Performance Survey'!$J$206</definedName>
    <definedName name="CARDPCT">'Financial Performance Survey'!$H$206</definedName>
    <definedName name="Cash">'Financial Performance Survey'!$L$90</definedName>
    <definedName name="CEO_B">'[1]Exec Comp'!$R$10</definedName>
    <definedName name="CEOS">'[1]Exec Comp'!$P$10</definedName>
    <definedName name="CEOT">'[1]Exec Comp'!$T$10</definedName>
    <definedName name="CFO_B">'[1]Exec Comp'!$R$14</definedName>
    <definedName name="CFOS">'[1]Exec Comp'!$P$14</definedName>
    <definedName name="CFOT">'[1]Exec Comp'!$T$14</definedName>
    <definedName name="Chem">[1]Demographics!$R$40</definedName>
    <definedName name="city">'Financial Performance Survey'!$F$24</definedName>
    <definedName name="CL">'Financial Performance Survey'!$L$105</definedName>
    <definedName name="Class">'Financial Performance Survey'!$J$32</definedName>
    <definedName name="CM">'Financial Performance Survey'!$L$148</definedName>
    <definedName name="COG0">'Financial Performance Survey'!$H$79</definedName>
    <definedName name="COGLB">'Financial Performance Survey'!$L$79</definedName>
    <definedName name="COGS">'Financial Performance Survey'!$J$79</definedName>
    <definedName name="COMMIS">'Financial Performance Survey'!$H$199</definedName>
    <definedName name="CON_B">'[1]Exec Comp'!$R$21</definedName>
    <definedName name="CONS">'[1]Exec Comp'!$P$21</definedName>
    <definedName name="CONT">'[1]Exec Comp'!$T$21</definedName>
    <definedName name="Cust">'Financial Performance Survey'!$J$38</definedName>
    <definedName name="Custdp">'[1]Balance Sheet'!$W$27</definedName>
    <definedName name="DD">'Financial Performance Survey'!$L$138</definedName>
    <definedName name="DEF">'Financial Performance Survey'!$R$218</definedName>
    <definedName name="DEL">'Financial Performance Survey'!$L$141</definedName>
    <definedName name="dental">'Financial Performance Survey'!$R$207</definedName>
    <definedName name="DENTCO">'Financial Performance Survey'!$L$207</definedName>
    <definedName name="DENTDED">'Financial Performance Survey'!$J$207</definedName>
    <definedName name="DENTPCT">'Financial Performance Survey'!$H$207</definedName>
    <definedName name="dep">'Financial Performance Survey'!$R$205</definedName>
    <definedName name="DEPCO">'Financial Performance Survey'!$L$205</definedName>
    <definedName name="DEPDED">'Financial Performance Survey'!$J$205</definedName>
    <definedName name="DEPPCT">'Financial Performance Survey'!$H$205</definedName>
    <definedName name="DES_B">'[1]Exec Comp'!$R$25</definedName>
    <definedName name="DESS">'[1]Exec Comp'!$P$25</definedName>
    <definedName name="DEST">'[1]Exec Comp'!$T$25</definedName>
    <definedName name="Diff">'[1]Income Statement'!$T$27</definedName>
    <definedName name="DIR0">'Financial Performance Survey'!$H$80</definedName>
    <definedName name="DIRS">'Financial Performance Survey'!$J$80</definedName>
    <definedName name="Dlab">'[1]Income Statement'!$T$11</definedName>
    <definedName name="DPR">'Financial Performance Survey'!$L$128</definedName>
    <definedName name="Dremp">[1]Demographics!$R$14</definedName>
    <definedName name="DST0">'Financial Performance Survey'!$H$76</definedName>
    <definedName name="DSTLB">'Financial Performance Survey'!$L$76</definedName>
    <definedName name="DSTS">'Financial Performance Survey'!$J$76</definedName>
    <definedName name="Eaddr">'Financial Performance Survey'!$F$28</definedName>
    <definedName name="Einv">'[1]Income Statement'!$T$26</definedName>
    <definedName name="EL">'Financial Performance Survey'!$L$126</definedName>
    <definedName name="Elect">[1]Demographics!$R$38</definedName>
    <definedName name="EMGT">'Financial Performance Survey'!$J$48</definedName>
    <definedName name="EMNT">'Financial Performance Survey'!$J$44</definedName>
    <definedName name="Emp">'Financial Performance Survey'!$J$50</definedName>
    <definedName name="End">'[1]Balance Sheet'!$T$9</definedName>
    <definedName name="ENDEMP">'Financial Performance Survey'!$J$56</definedName>
    <definedName name="ENG_B">'[1]Exec Comp'!$R$13</definedName>
    <definedName name="ENGRB">'Financial Performance Survey'!$J$177</definedName>
    <definedName name="ENGRS">'Financial Performance Survey'!$H$177</definedName>
    <definedName name="ENGS">'[1]Exec Comp'!$P$13</definedName>
    <definedName name="ENGT">'[1]Exec Comp'!$T$13</definedName>
    <definedName name="EPRD">'Financial Performance Survey'!$J$42</definedName>
    <definedName name="Eqty">'Financial Performance Survey'!$L$108</definedName>
    <definedName name="Equip">'[1]Income Statement'!$T$21</definedName>
    <definedName name="ERTE">'Financial Performance Survey'!$J$45</definedName>
    <definedName name="ESLS">'Financial Performance Survey'!$J$47</definedName>
    <definedName name="EST_B">'[1]Exec Comp'!$R$29</definedName>
    <definedName name="ESTS">'[1]Exec Comp'!$P$29</definedName>
    <definedName name="ESTT">'[1]Exec Comp'!$T$29</definedName>
    <definedName name="ESUP">'Financial Performance Survey'!$J$43</definedName>
    <definedName name="ESVC">'Financial Performance Survey'!$J$46</definedName>
    <definedName name="Exec">'[1]Income Statement'!$T$32</definedName>
    <definedName name="Exemp">[1]Demographics!$R$18</definedName>
    <definedName name="Export">[1]Demographics!$R$45</definedName>
    <definedName name="eye">'Financial Performance Survey'!$R$208</definedName>
    <definedName name="EYECO">'Financial Performance Survey'!$L$208</definedName>
    <definedName name="EYEDED">'Financial Performance Survey'!$J$208</definedName>
    <definedName name="EYEPCT">'Financial Performance Survey'!$H$208</definedName>
    <definedName name="Fax">'Financial Performance Survey'!#REF!</definedName>
    <definedName name="Fiscal">'Financial Performance Survey'!$J$57</definedName>
    <definedName name="Fixed">'Financial Performance Survey'!$L$97</definedName>
    <definedName name="FMP">[1]Demographics!$R$41</definedName>
    <definedName name="Food">[1]Demographics!$R$42</definedName>
    <definedName name="FORE_B">'[1]Exec Comp'!$R$23</definedName>
    <definedName name="FORES">'[1]Exec Comp'!$P$23</definedName>
    <definedName name="FORET">'[1]Exec Comp'!$T$23</definedName>
    <definedName name="FU">'Financial Performance Survey'!$L$125</definedName>
    <definedName name="Fuel">'Financial Performance Survey'!$L$136</definedName>
    <definedName name="Gabur">'[1]Income Statement'!$T$35</definedName>
    <definedName name="Gawel">'[1]Income Statement'!$T$37</definedName>
    <definedName name="GFA">'Financial Performance Survey'!$L$95</definedName>
    <definedName name="GM_B">'[1]Exec Comp'!$R$20</definedName>
    <definedName name="GMB">'Financial Performance Survey'!$J$169</definedName>
    <definedName name="GMC">'Financial Performance Survey'!$H$169</definedName>
    <definedName name="GMS">'Financial Performance Survey'!$H$169</definedName>
    <definedName name="GMT">'[1]Exec Comp'!$T$20</definedName>
    <definedName name="GMVPB">'Financial Performance Survey'!$J$170</definedName>
    <definedName name="GMVPS">'Financial Performance Survey'!$H$170</definedName>
    <definedName name="GovtP">[1]Demographics!$R$22</definedName>
    <definedName name="GovtS">[1]Demographics!$R$23</definedName>
    <definedName name="GP">'[1]Income Statement'!$T$29</definedName>
    <definedName name="GPM">[1]Demographics!$R$27</definedName>
    <definedName name="HC0">'Financial Performance Survey'!$H$71</definedName>
    <definedName name="HCLB">'Financial Performance Survey'!$L$71</definedName>
    <definedName name="HCS">'Financial Performance Survey'!$J$71</definedName>
    <definedName name="HIRE">'Financial Performance Survey'!$J$54</definedName>
    <definedName name="HOSP0">'Financial Performance Survey'!$H$72</definedName>
    <definedName name="HOSPLB">'Financial Performance Survey'!$L$72</definedName>
    <definedName name="HOSPS">'Financial Performance Survey'!$J$72</definedName>
    <definedName name="HOTEL0">'Financial Performance Survey'!$H$74</definedName>
    <definedName name="HOTELLB">'Financial Performance Survey'!$L$74</definedName>
    <definedName name="HOTELS">'Financial Performance Survey'!$J$74</definedName>
    <definedName name="HR_B">'[1]Exec Comp'!$R$16</definedName>
    <definedName name="HRB">'Financial Performance Survey'!$J$178</definedName>
    <definedName name="HRS">'Financial Performance Survey'!$H$178</definedName>
    <definedName name="HRT">'[1]Exec Comp'!$T$16</definedName>
    <definedName name="HSA">'Financial Performance Survey'!$R$213</definedName>
    <definedName name="ID">'Financial Performance Survey'!$J$18</definedName>
    <definedName name="Ilab">'[1]Income Statement'!$T$13</definedName>
    <definedName name="IND0">'Financial Performance Survey'!$H$75</definedName>
    <definedName name="Indemp">[1]Demographics!$R$15</definedName>
    <definedName name="INDLB">'Financial Performance Survey'!$L$75</definedName>
    <definedName name="INDS">'Financial Performance Survey'!$J$75</definedName>
    <definedName name="Ins">'[1]Income Statement'!$T$22</definedName>
    <definedName name="Int">'Financial Performance Survey'!$L$159</definedName>
    <definedName name="INV">'Financial Performance Survey'!$L$92</definedName>
    <definedName name="Invest">'Financial Performance Survey'!$J$65</definedName>
    <definedName name="IT">'Financial Performance Survey'!$J$61</definedName>
    <definedName name="K401A">'Financial Performance Survey'!$R$222</definedName>
    <definedName name="K401DOL">'Financial Performance Survey'!$H$224</definedName>
    <definedName name="K401PCT">'Financial Performance Survey'!$H$225</definedName>
    <definedName name="Lab">'[1]Income Statement'!$T$9</definedName>
    <definedName name="LBS">'Financial Performance Survey'!$L$83</definedName>
    <definedName name="LEFT">'Financial Performance Survey'!$J$55</definedName>
    <definedName name="Liab">'Financial Performance Survey'!$L$109</definedName>
    <definedName name="life">'Financial Performance Survey'!$R$209</definedName>
    <definedName name="LIFEPCT">'Financial Performance Survey'!$H$209</definedName>
    <definedName name="LIFO">'[1]Balance Sheet'!$T$6</definedName>
    <definedName name="LN0">'Financial Performance Survey'!$H$73</definedName>
    <definedName name="LNLB">'Financial Performance Survey'!$L$73</definedName>
    <definedName name="LNS">'Financial Performance Survey'!$J$73</definedName>
    <definedName name="Loan">'Financial Performance Survey'!$L$107</definedName>
    <definedName name="Loc">'Financial Performance Survey'!$J$36</definedName>
    <definedName name="ltd">'Financial Performance Survey'!$R$210</definedName>
    <definedName name="LTDPCT">'Financial Performance Survey'!$H$210</definedName>
    <definedName name="LTL">'Financial Performance Survey'!$L$106</definedName>
    <definedName name="MACH">'Financial Performance Survey'!$J$60</definedName>
    <definedName name="MAN_B">'[1]Exec Comp'!$R$12</definedName>
    <definedName name="MANS">'[1]Exec Comp'!$P$12</definedName>
    <definedName name="MANT">'[1]Exec Comp'!$T$12</definedName>
    <definedName name="Mat">'[1]Income Statement'!$T$6</definedName>
    <definedName name="MC">'Financial Performance Survey'!$L$115</definedName>
    <definedName name="MECH">'Financial Performance Survey'!$H$189</definedName>
    <definedName name="MECHA">'Financial Performance Survey'!$J$189</definedName>
    <definedName name="MECHB">'Financial Performance Survey'!$L$189</definedName>
    <definedName name="MECHC">'Financial Performance Survey'!$N$189</definedName>
    <definedName name="MECHD">'Financial Performance Survey'!$P$189</definedName>
    <definedName name="MED">'Financial Performance Survey'!$R$204</definedName>
    <definedName name="MEDCO">'Financial Performance Survey'!$L$204</definedName>
    <definedName name="MEDDED">'Financial Performance Survey'!$J$204</definedName>
    <definedName name="MEDPCT">'Financial Performance Survey'!$H$204</definedName>
    <definedName name="MEMBER">'Financial Performance Survey'!$J$31</definedName>
    <definedName name="Mer">'Financial Performance Survey'!$L$116</definedName>
    <definedName name="MG">'Financial Performance Survey'!$L$149</definedName>
    <definedName name="MGRB">'Financial Performance Survey'!$J$172</definedName>
    <definedName name="MGRS">'Financial Performance Survey'!$H$172</definedName>
    <definedName name="Mine">[1]Demographics!$R$39</definedName>
    <definedName name="MIS_B">'[1]Exec Comp'!$R$17</definedName>
    <definedName name="MISS">'[1]Exec Comp'!$P$17</definedName>
    <definedName name="MIST">'[1]Exec Comp'!$T$17</definedName>
    <definedName name="Mlds">[1]Demographics!$R$26</definedName>
    <definedName name="MP">'Financial Performance Survey'!$L$120</definedName>
    <definedName name="MPP">'Financial Performance Survey'!$R$221</definedName>
    <definedName name="Name">'Financial Performance Survey'!$F$21</definedName>
    <definedName name="Net">'Financial Performance Survey'!$L$163</definedName>
    <definedName name="NOCAF">'Financial Performance Survey'!$S$215</definedName>
    <definedName name="NOG0">'Financial Performance Survey'!$H$78</definedName>
    <definedName name="NOGLB">'Financial Performance Survey'!$L$78</definedName>
    <definedName name="NOGS">'Financial Performance Survey'!$J$78</definedName>
    <definedName name="NOHSA">'Financial Performance Survey'!$S$213</definedName>
    <definedName name="NONTEX0">'Financial Performance Survey'!$H$81</definedName>
    <definedName name="NONTEXS">'Financial Performance Survey'!$J$81</definedName>
    <definedName name="NP">'Financial Performance Survey'!$L$103</definedName>
    <definedName name="NS">'Financial Performance Survey'!$L$112</definedName>
    <definedName name="NW">Data!$B$96</definedName>
    <definedName name="OA">'Financial Performance Survey'!$L$154</definedName>
    <definedName name="OC">'Financial Performance Survey'!$L$130</definedName>
    <definedName name="OCA">'Financial Performance Survey'!$L$93</definedName>
    <definedName name="OCAP">'Financial Performance Survey'!$J$64</definedName>
    <definedName name="OCL">'Financial Performance Survey'!$L$104</definedName>
    <definedName name="Ocust">[1]Demographics!$R$43</definedName>
    <definedName name="OD">'Financial Performance Survey'!$L$140</definedName>
    <definedName name="OE">'Financial Performance Survey'!$L$153</definedName>
    <definedName name="OEMP">'Financial Performance Survey'!$J$49</definedName>
    <definedName name="OEX">'Financial Performance Survey'!$L$160</definedName>
    <definedName name="OFA">'Financial Performance Survey'!$L$98</definedName>
    <definedName name="OFFB">'Financial Performance Survey'!$J$179</definedName>
    <definedName name="OFFS">'Financial Performance Survey'!$H$179</definedName>
    <definedName name="OI">'Financial Performance Survey'!$L$158</definedName>
    <definedName name="Oind">[1]Demographics!$R$32</definedName>
    <definedName name="OM_B">'[1]Exec Comp'!$R$26</definedName>
    <definedName name="Omfr">'[1]Income Statement'!$T$25</definedName>
    <definedName name="OMS">'[1]Exec Comp'!$P$26</definedName>
    <definedName name="OMT">'[1]Exec Comp'!$T$26</definedName>
    <definedName name="OP">'Financial Performance Survey'!$L$157</definedName>
    <definedName name="Org">[1]Demographics!$R$7</definedName>
    <definedName name="OS">'Financial Performance Survey'!$L$135</definedName>
    <definedName name="OSE">'Financial Performance Survey'!$L$145</definedName>
    <definedName name="Osell">'[1]Income Statement'!$T$42</definedName>
    <definedName name="OT">'[1]Income Statement'!$T$10</definedName>
    <definedName name="OT0">'Financial Performance Survey'!$H$82</definedName>
    <definedName name="OTRATE" localSheetId="2">Data!$B$299</definedName>
    <definedName name="OTRATE">#REF!</definedName>
    <definedName name="OTRATEA">'Financial Performance Survey'!$R$194</definedName>
    <definedName name="OTRATEB">'Financial Performance Survey'!$R$195</definedName>
    <definedName name="OTRATEC">'Financial Performance Survey'!$S$194</definedName>
    <definedName name="OTRATED">'Financial Performance Survey'!$S$195</definedName>
    <definedName name="OTS">'Financial Performance Survey'!$J$82</definedName>
    <definedName name="OUT">'Financial Performance Survey'!$L$121</definedName>
    <definedName name="PA">'[1]Income Statement'!$T$38</definedName>
    <definedName name="PBT">'Financial Performance Survey'!$L$161</definedName>
    <definedName name="PC">'Financial Performance Survey'!$L$127</definedName>
    <definedName name="PDF">'Financial Performance Survey'!#REF!</definedName>
    <definedName name="Person">'Financial Performance Survey'!$F$19</definedName>
    <definedName name="Phone">'Financial Performance Survey'!$F$27</definedName>
    <definedName name="PL">'Financial Performance Survey'!$L$118</definedName>
    <definedName name="Plant">'Financial Performance Survey'!$L$131</definedName>
    <definedName name="PLANTHR">'Financial Performance Survey'!$J$51</definedName>
    <definedName name="Prev">'Financial Performance Survey'!$L$110</definedName>
    <definedName name="_xlnm.Print_Area" localSheetId="1">Confidentiality!$A$1:$K$39</definedName>
    <definedName name="_xlnm.Print_Area" localSheetId="2">Data!$A$1:$I$58</definedName>
    <definedName name="_xlnm.Print_Area" localSheetId="0">'Financial Performance Survey'!$A$1:$P$164</definedName>
    <definedName name="PRODB">'Financial Performance Survey'!$J$174</definedName>
    <definedName name="Prodn">[1]Demographics!$R$30</definedName>
    <definedName name="PRODN1">'Financial Performance Survey'!$H$190</definedName>
    <definedName name="PRODN1A">'Financial Performance Survey'!$J$190</definedName>
    <definedName name="PRODN1B">'Financial Performance Survey'!$L$190</definedName>
    <definedName name="PRODN1C">'Financial Performance Survey'!$N$190</definedName>
    <definedName name="PRODN1D">'Financial Performance Survey'!$P$190</definedName>
    <definedName name="PRODN2">'Financial Performance Survey'!$H$191</definedName>
    <definedName name="PRODN2A">'Financial Performance Survey'!$J$191</definedName>
    <definedName name="PRODN2B">'Financial Performance Survey'!$L$191</definedName>
    <definedName name="PRODN2C">'Financial Performance Survey'!$N$191</definedName>
    <definedName name="PRODN2D">'Financial Performance Survey'!$P$191</definedName>
    <definedName name="PRODN3">'Financial Performance Survey'!$H$192</definedName>
    <definedName name="PRODN3A">'Financial Performance Survey'!$J$192</definedName>
    <definedName name="PRODN3B">'Financial Performance Survey'!$L$192</definedName>
    <definedName name="PRODN3C">'Financial Performance Survey'!$N$192</definedName>
    <definedName name="PRODN3D">'Financial Performance Survey'!$P$192</definedName>
    <definedName name="PRODS">'Financial Performance Survey'!$H$174</definedName>
    <definedName name="PS">'Financial Performance Survey'!$L$119</definedName>
    <definedName name="PSP">'Financial Performance Survey'!$R$220</definedName>
    <definedName name="PT">'Financial Performance Survey'!$L$150</definedName>
    <definedName name="QC_B">'[1]Exec Comp'!$R$24</definedName>
    <definedName name="QCS">'[1]Exec Comp'!$P$24</definedName>
    <definedName name="QCT">'[1]Exec Comp'!$T$24</definedName>
    <definedName name="RCommis">'Financial Performance Survey'!$L$134</definedName>
    <definedName name="Rent">'[1]Income Statement'!$T$20</definedName>
    <definedName name="RentCost">'Financial Performance Survey'!$L$114</definedName>
    <definedName name="RENTLB">'Financial Performance Survey'!$L$77</definedName>
    <definedName name="REPB">'Financial Performance Survey'!$J$181</definedName>
    <definedName name="REPBASIS" localSheetId="2">Data!$B$304</definedName>
    <definedName name="REPBASIS">#REF!</definedName>
    <definedName name="REPS">'Financial Performance Survey'!$H$181</definedName>
    <definedName name="RM">'[1]Income Statement'!$T$12</definedName>
    <definedName name="ROUTE">'Financial Performance Survey'!$H$188</definedName>
    <definedName name="ROUTEA">'Financial Performance Survey'!$J$188</definedName>
    <definedName name="ROUTEB">'Financial Performance Survey'!$L$188</definedName>
    <definedName name="ROUTEC">'Financial Performance Survey'!$N$188</definedName>
    <definedName name="ROUTED">'Financial Performance Survey'!$P$188</definedName>
    <definedName name="Routes">'Financial Performance Survey'!$J$37</definedName>
    <definedName name="RS0">'Financial Performance Survey'!$H$77</definedName>
    <definedName name="RSS">'Financial Performance Survey'!$J$77</definedName>
    <definedName name="RW">'Financial Performance Survey'!$L$133</definedName>
    <definedName name="SC">'Financial Performance Survey'!$L$144</definedName>
    <definedName name="SEP">'Financial Performance Survey'!$R$219</definedName>
    <definedName name="SERB">'Financial Performance Survey'!$J$175</definedName>
    <definedName name="SERS">'Financial Performance Survey'!$H$175</definedName>
    <definedName name="Sheet">[1]Demographics!$R$31</definedName>
    <definedName name="SHIFTB">'Financial Performance Survey'!$J$173</definedName>
    <definedName name="SHIFTS">'Financial Performance Survey'!$H$173</definedName>
    <definedName name="SHOP_B">'[1]Exec Comp'!$R$22</definedName>
    <definedName name="SHOPS">'[1]Exec Comp'!$P$22</definedName>
    <definedName name="SHOPT">'[1]Exec Comp'!$T$22</definedName>
    <definedName name="SLS">'Financial Performance Survey'!$L$146</definedName>
    <definedName name="SLS_B">'[1]Exec Comp'!$R$28</definedName>
    <definedName name="Slsemp">[1]Demographics!$R$17</definedName>
    <definedName name="SLSS">'[1]Exec Comp'!$P$28</definedName>
    <definedName name="SLST">'[1]Exec Comp'!$T$28</definedName>
    <definedName name="SM_B">'[1]Exec Comp'!$R$11</definedName>
    <definedName name="SMAN_B">'[1]Exec Comp'!$R$27</definedName>
    <definedName name="SMANS">'[1]Exec Comp'!$P$27</definedName>
    <definedName name="SMANT">'[1]Exec Comp'!$T$27</definedName>
    <definedName name="SMGRB">'Financial Performance Survey'!$J$180</definedName>
    <definedName name="SMGRS">'Financial Performance Survey'!$H$180</definedName>
    <definedName name="SMS">'[1]Exec Comp'!$P$11</definedName>
    <definedName name="SMT">'[1]Exec Comp'!$T$11</definedName>
    <definedName name="SPC">[1]Demographics!$R$29</definedName>
    <definedName name="SS">'Financial Performance Survey'!$L$143</definedName>
    <definedName name="State">'Financial Performance Survey'!$F$25</definedName>
    <definedName name="STD">'Financial Performance Survey'!$R$211</definedName>
    <definedName name="STDPCT">'Financial Performance Survey'!$H$211</definedName>
    <definedName name="Sub">'[1]Income Statement'!$T$7</definedName>
    <definedName name="SUP">'Financial Performance Survey'!$L$122</definedName>
    <definedName name="Supp">'[1]Income Statement'!$T$18</definedName>
    <definedName name="SUPR">'[1]Income Statement'!$T$14</definedName>
    <definedName name="SUPRB">'Financial Performance Survey'!$J$176</definedName>
    <definedName name="Supremp">[1]Demographics!$R$16</definedName>
    <definedName name="SUPRS">'Financial Performance Survey'!$H$176</definedName>
    <definedName name="TA">'Financial Performance Survey'!$L$99</definedName>
    <definedName name="Tax">'Financial Performance Survey'!$L$162</definedName>
    <definedName name="Taxes">'[1]Income Statement'!$T$23</definedName>
    <definedName name="TE">'Financial Performance Survey'!$L$156</definedName>
    <definedName name="Title">'Financial Performance Survey'!$F$20</definedName>
    <definedName name="Tls">[1]Demographics!$R$25</definedName>
    <definedName name="TOE">'[1]Income Statement'!$T$45</definedName>
    <definedName name="TOT0">'Financial Performance Survey'!$H$83</definedName>
    <definedName name="TOTS">'Financial Performance Survey'!$J$83</definedName>
    <definedName name="TRV">'[1]Income Statement'!$T$41</definedName>
    <definedName name="UT">'Financial Performance Survey'!$L$123</definedName>
    <definedName name="Veh">'Financial Performance Survey'!$L$137</definedName>
    <definedName name="VEHICLES">'Financial Performance Survey'!$J$62</definedName>
    <definedName name="Wel">'[1]Income Statement'!$T$17</definedName>
    <definedName name="WT">'Financial Performance Survey'!$L$124</definedName>
    <definedName name="Years">[1]Demographics!$R$5</definedName>
    <definedName name="YesNoList">'[2]Exec Comp'!$N$2:$N$6</definedName>
    <definedName name="Yr">'Financial Performance Survey'!$H$2</definedName>
    <definedName name="Zipcode">'Financial Performance Survey'!$F$26</definedName>
  </definedNames>
  <calcPr calcId="145621"/>
</workbook>
</file>

<file path=xl/calcChain.xml><?xml version="1.0" encoding="utf-8"?>
<calcChain xmlns="http://schemas.openxmlformats.org/spreadsheetml/2006/main">
  <c r="B2" i="15" l="1"/>
  <c r="Q2" i="15"/>
  <c r="P2" i="15"/>
  <c r="O2" i="15"/>
  <c r="N2" i="15"/>
  <c r="M2" i="15"/>
  <c r="L2" i="15"/>
  <c r="E2" i="15"/>
  <c r="D2" i="15"/>
  <c r="C2" i="15"/>
  <c r="B144" i="15" l="1"/>
  <c r="B83" i="15"/>
  <c r="B143" i="15"/>
  <c r="B93" i="15"/>
  <c r="B126" i="15"/>
  <c r="B117" i="15"/>
  <c r="B128" i="15"/>
  <c r="L141" i="1"/>
  <c r="B124" i="15" s="1"/>
  <c r="J50" i="1"/>
  <c r="B21" i="15" s="1"/>
  <c r="L94" i="1"/>
  <c r="B81" i="15" s="1"/>
  <c r="L105" i="1"/>
  <c r="L116" i="1"/>
  <c r="B101" i="15" s="1"/>
  <c r="L131" i="1"/>
  <c r="B115" i="15" s="1"/>
  <c r="L155" i="1"/>
  <c r="B136" i="15" s="1"/>
  <c r="L97" i="1"/>
  <c r="B85" i="15" s="1"/>
  <c r="L77" i="1"/>
  <c r="L83" i="1" s="1"/>
  <c r="J77" i="1"/>
  <c r="J83" i="1" s="1"/>
  <c r="B1" i="15"/>
  <c r="B98" i="15"/>
  <c r="B99" i="15"/>
  <c r="B102" i="15"/>
  <c r="B103" i="15"/>
  <c r="B104" i="15"/>
  <c r="B105" i="15"/>
  <c r="B106" i="15"/>
  <c r="B107" i="15"/>
  <c r="B108" i="15"/>
  <c r="B109" i="15"/>
  <c r="B110" i="15"/>
  <c r="B15" i="15"/>
  <c r="B111" i="15"/>
  <c r="B16" i="15"/>
  <c r="B112" i="15"/>
  <c r="B17" i="15"/>
  <c r="B113" i="15"/>
  <c r="B18" i="15"/>
  <c r="B19" i="15"/>
  <c r="B116" i="15"/>
  <c r="B118" i="15"/>
  <c r="B119" i="15"/>
  <c r="B120" i="15"/>
  <c r="B121" i="15"/>
  <c r="B77" i="15"/>
  <c r="B122" i="15"/>
  <c r="B78" i="15"/>
  <c r="B79" i="15"/>
  <c r="B80" i="15"/>
  <c r="B125" i="15"/>
  <c r="B29" i="15"/>
  <c r="B30" i="15"/>
  <c r="B31" i="15"/>
  <c r="B129" i="15"/>
  <c r="B32" i="15"/>
  <c r="B84" i="15"/>
  <c r="B130" i="15"/>
  <c r="J56" i="1"/>
  <c r="B33" i="15" s="1"/>
  <c r="B131" i="15"/>
  <c r="B34" i="15"/>
  <c r="B132" i="15"/>
  <c r="B133" i="15"/>
  <c r="B88" i="15"/>
  <c r="B134" i="15"/>
  <c r="B89" i="15"/>
  <c r="J65" i="1"/>
  <c r="B36" i="15" s="1"/>
  <c r="B92" i="15"/>
  <c r="B139" i="15"/>
  <c r="B140" i="15"/>
  <c r="B97" i="15"/>
  <c r="H77" i="1"/>
  <c r="H83" i="1" s="1"/>
  <c r="L32" i="1"/>
  <c r="G110" i="1"/>
  <c r="J58" i="1"/>
  <c r="B90" i="15"/>
  <c r="B91" i="15"/>
  <c r="B100" i="15" l="1"/>
  <c r="B72" i="15"/>
  <c r="B67" i="15"/>
  <c r="B25" i="15"/>
  <c r="B135" i="15"/>
  <c r="B127" i="15"/>
  <c r="B123" i="15"/>
  <c r="L156" i="1"/>
  <c r="B137" i="15" s="1"/>
  <c r="B114" i="15"/>
  <c r="B40" i="15"/>
  <c r="B37" i="15"/>
  <c r="B82" i="15"/>
  <c r="B38" i="15"/>
  <c r="B53" i="15"/>
  <c r="B46" i="15"/>
  <c r="B52" i="15"/>
  <c r="B42" i="15"/>
  <c r="B51" i="15"/>
  <c r="B47" i="15"/>
  <c r="B48" i="15"/>
  <c r="B49" i="15"/>
  <c r="B41" i="15"/>
  <c r="B43" i="15"/>
  <c r="B50" i="15"/>
  <c r="B44" i="15"/>
  <c r="B45" i="15"/>
  <c r="B59" i="15"/>
  <c r="B56" i="15"/>
  <c r="B62" i="15"/>
  <c r="B66" i="15"/>
  <c r="B65" i="15"/>
  <c r="B61" i="15"/>
  <c r="B60" i="15"/>
  <c r="B58" i="15"/>
  <c r="B57" i="15"/>
  <c r="B64" i="15"/>
  <c r="B63" i="15"/>
  <c r="B54" i="15"/>
  <c r="B55" i="15"/>
  <c r="B28" i="15"/>
  <c r="B27" i="15"/>
  <c r="B70" i="15"/>
  <c r="B74" i="15"/>
  <c r="B73" i="15"/>
  <c r="B76" i="15"/>
  <c r="B20" i="15"/>
  <c r="B35" i="15"/>
  <c r="B68" i="15"/>
  <c r="L99" i="1"/>
  <c r="B26" i="15"/>
  <c r="B69" i="15"/>
  <c r="B23" i="15"/>
  <c r="B24" i="15"/>
  <c r="B39" i="15"/>
  <c r="B71" i="15"/>
  <c r="B22" i="15"/>
  <c r="B75" i="15"/>
  <c r="L157" i="1" l="1"/>
  <c r="B138" i="15" s="1"/>
  <c r="B87" i="15"/>
  <c r="B86" i="15"/>
  <c r="L109" i="1"/>
  <c r="L161" i="1" l="1"/>
  <c r="L163" i="1" s="1"/>
  <c r="L108" i="1"/>
  <c r="B95" i="15"/>
  <c r="B142" i="15" l="1"/>
  <c r="B141" i="15"/>
  <c r="B94" i="15"/>
  <c r="B96" i="15"/>
</calcChain>
</file>

<file path=xl/sharedStrings.xml><?xml version="1.0" encoding="utf-8"?>
<sst xmlns="http://schemas.openxmlformats.org/spreadsheetml/2006/main" count="605" uniqueCount="495">
  <si>
    <t>Mailing Address</t>
  </si>
  <si>
    <t>Telephone</t>
  </si>
  <si>
    <t>$</t>
  </si>
  <si>
    <t>Assets</t>
  </si>
  <si>
    <t>Current Assets</t>
  </si>
  <si>
    <t>Other Current Assets</t>
  </si>
  <si>
    <t>Liabilities and Net Worth</t>
  </si>
  <si>
    <t>Current Liabilities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</si>
  <si>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</si>
  <si>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</si>
  <si>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</si>
  <si>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</si>
  <si>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</si>
  <si>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</si>
  <si>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Full year data is required, but the data need not be audited.</t>
  </si>
  <si>
    <t>Feel free to estimate if necessary.  It is better to make an educated guess than to leave a field blank.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</si>
  <si>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</si>
  <si>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</si>
  <si>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</si>
  <si>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</si>
  <si>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</si>
  <si>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</si>
  <si>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</si>
  <si>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</si>
  <si>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</si>
  <si>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</si>
  <si>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the data files, where the data is identified only by ID number.</t>
  </si>
  <si>
    <t>master list which cross-references company names and their ID numbers is maintained separately from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</si>
  <si>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</si>
  <si>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</si>
  <si>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</si>
  <si>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6.</t>
  </si>
  <si>
    <t>7.</t>
  </si>
  <si>
    <t>8.</t>
  </si>
  <si>
    <t xml:space="preserve">  Total Current Assets</t>
  </si>
  <si>
    <t xml:space="preserve">  Total Assets</t>
  </si>
  <si>
    <t xml:space="preserve">  Total Current Liabilities</t>
  </si>
  <si>
    <t xml:space="preserve">  Total Liabilities and Net Worth</t>
  </si>
  <si>
    <t>Loans from Stockholders</t>
  </si>
  <si>
    <t>Fax</t>
  </si>
  <si>
    <t>Email Address</t>
  </si>
  <si>
    <t>Owners and management rightly feel that their firm's financial data is highly confidential.</t>
  </si>
  <si>
    <t>Profit Before Taxes</t>
  </si>
  <si>
    <t>Bad Debt Losses</t>
  </si>
  <si>
    <t>Total 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</si>
  <si>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</si>
  <si>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</si>
  <si>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</si>
  <si>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</si>
  <si>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</si>
  <si>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</si>
  <si>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</si>
  <si>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</si>
  <si>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</si>
  <si>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</si>
  <si>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</si>
  <si>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</si>
  <si>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9.</t>
  </si>
  <si>
    <t>10.</t>
  </si>
  <si>
    <t>11.</t>
  </si>
  <si>
    <t>Balance Sheet</t>
  </si>
  <si>
    <t xml:space="preserve">  Net Fixed Assets</t>
  </si>
  <si>
    <t>Net Profit After Taxes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</si>
  <si>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</si>
  <si>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</si>
  <si>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</si>
  <si>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</si>
  <si>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</si>
  <si>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</si>
  <si>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</si>
  <si>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</si>
  <si>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</si>
  <si>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</si>
  <si>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(12 months of data)</t>
  </si>
  <si>
    <t>No one from TRSA or its staff will have access to individual company data.</t>
  </si>
  <si>
    <t>surveys@mackayresearchgroup.com</t>
  </si>
  <si>
    <t>Mackay Research Group independently conducts this survey for TRSA; you send your questionnaire</t>
  </si>
  <si>
    <t xml:space="preserve">How would you best classify your business? </t>
  </si>
  <si>
    <t>Number of plant locations</t>
  </si>
  <si>
    <t>Number of routes</t>
  </si>
  <si>
    <t>Plant Production Employees</t>
  </si>
  <si>
    <t>works 20 hours a week for the entire year as .5 employees; one who only worked three months as .25.</t>
  </si>
  <si>
    <t>Count full-time equivalent employees including owners as appropriate.  For example, include an employee who</t>
  </si>
  <si>
    <t>Plant Supervisors</t>
  </si>
  <si>
    <t>Maintenance &amp; Power Plant Employees</t>
  </si>
  <si>
    <t>Route Salesmen/Routemen</t>
  </si>
  <si>
    <t>Service Department Employees</t>
  </si>
  <si>
    <t>Sales Employees</t>
  </si>
  <si>
    <t>Executives &amp; Management Employees</t>
  </si>
  <si>
    <r>
      <t xml:space="preserve">Total Number of Employees </t>
    </r>
    <r>
      <rPr>
        <b/>
        <sz val="8"/>
        <rFont val="Arial"/>
        <family val="2"/>
      </rPr>
      <t>(FTE)</t>
    </r>
  </si>
  <si>
    <t>Industrial Rental</t>
  </si>
  <si>
    <t>Healthcare Rental</t>
  </si>
  <si>
    <t>Dust Control</t>
  </si>
  <si>
    <t>Mixed</t>
  </si>
  <si>
    <t>COG/NOG</t>
  </si>
  <si>
    <t>Remove impact of any acquisitions or divestitures on sales.  Enter zero if you have no sales in a particular category.</t>
  </si>
  <si>
    <t>Merchandise Costs</t>
  </si>
  <si>
    <t>Rental Sales</t>
  </si>
  <si>
    <t>Subtotal Rental Sales</t>
  </si>
  <si>
    <t>Direct Sales</t>
  </si>
  <si>
    <t>Other Sales</t>
  </si>
  <si>
    <t>(end of fiscal year)</t>
  </si>
  <si>
    <t>(prepaid items, cash value of life insurance, etc.)</t>
  </si>
  <si>
    <t>(due within one year)</t>
  </si>
  <si>
    <t>(including accruals)</t>
  </si>
  <si>
    <t>(not due within one year)</t>
  </si>
  <si>
    <t>(paid-in capital + retained earnings)</t>
  </si>
  <si>
    <t>Accounts Receivable</t>
  </si>
  <si>
    <t>Less Accumulated Depreciation</t>
  </si>
  <si>
    <t>Accounts Payable</t>
  </si>
  <si>
    <t>Notes Payable</t>
  </si>
  <si>
    <t>Other Current Liabilities</t>
  </si>
  <si>
    <t>Long Term Liabilities</t>
  </si>
  <si>
    <t>Net Worth or Owner Equity</t>
  </si>
  <si>
    <t>(trade, net of reserves for bad debt)</t>
  </si>
  <si>
    <t>Gross book value in property, plant &amp; equipment</t>
  </si>
  <si>
    <t>(Cash value of life insurance, goodwill, etc.)</t>
  </si>
  <si>
    <t>Other Noncurrent Assets</t>
  </si>
  <si>
    <t>Total Merchandise Costs</t>
  </si>
  <si>
    <t>Plant Costs</t>
  </si>
  <si>
    <t>Water &amp; Sewer</t>
  </si>
  <si>
    <t>Fuel Oil &amp; Natural Gas</t>
  </si>
  <si>
    <t>Electricity</t>
  </si>
  <si>
    <t>Property &amp; Casualty Insurance</t>
  </si>
  <si>
    <t>Total Plant Costs</t>
  </si>
  <si>
    <t>Delivery Costs</t>
  </si>
  <si>
    <t>Vehicle Insurance</t>
  </si>
  <si>
    <t>Depreciation of Delivery Equipment</t>
  </si>
  <si>
    <t>Total Delivery Expenses</t>
  </si>
  <si>
    <t>Sales Expenses</t>
  </si>
  <si>
    <t>Office &amp; Administrative Expenses</t>
  </si>
  <si>
    <t>Office Equipment Depreciation</t>
  </si>
  <si>
    <t>Total Office &amp; Administrative Expenses</t>
  </si>
  <si>
    <t>Rental Textile Costs</t>
  </si>
  <si>
    <t>Other Merchandise Costs</t>
  </si>
  <si>
    <t>Production Labor</t>
  </si>
  <si>
    <t>Plant Supervisory Salaries</t>
  </si>
  <si>
    <t>Wastewater Treatment</t>
  </si>
  <si>
    <t>Other Service Department Salaries</t>
  </si>
  <si>
    <t>Other Delivery Expenses</t>
  </si>
  <si>
    <t>Questions</t>
  </si>
  <si>
    <t>Only items in boxes can be entered.  All other items are calculated automatically.</t>
  </si>
  <si>
    <t>Enter 1-12 above</t>
  </si>
  <si>
    <r>
      <t>Previous</t>
    </r>
    <r>
      <rPr>
        <sz val="10"/>
        <rFont val="Arial"/>
        <family val="2"/>
      </rPr>
      <t xml:space="preserve"> fiscal year Total Sales</t>
    </r>
  </si>
  <si>
    <t>(Gross Value - Accumulated Depreciation)</t>
  </si>
  <si>
    <t>Email your completed questionnaire to:</t>
  </si>
  <si>
    <t>(Cash + Accounts Receivable + Inventory + Other Current Assets)</t>
  </si>
  <si>
    <t>(Current Assets + Net Fixed Assets + Other Noncurrent Assets)</t>
  </si>
  <si>
    <t>If you have any questions, please email them to: info@mackayresearchgroup.com</t>
  </si>
  <si>
    <r>
      <t xml:space="preserve">Capital Expenditures </t>
    </r>
    <r>
      <rPr>
        <sz val="10"/>
        <rFont val="Arial"/>
        <family val="2"/>
      </rPr>
      <t>last year</t>
    </r>
  </si>
  <si>
    <t>Machinery &amp; Equipment</t>
  </si>
  <si>
    <t>Information Technology – computers and software</t>
  </si>
  <si>
    <t>Vehicles</t>
  </si>
  <si>
    <t>Land, Buildings, and Leasehold Improvements</t>
  </si>
  <si>
    <t>Other Capital Expenditures</t>
  </si>
  <si>
    <t>Total Capital Expenditures</t>
  </si>
  <si>
    <t>Pounds Processed</t>
  </si>
  <si>
    <t>Per Year</t>
  </si>
  <si>
    <t>Fiscal Year</t>
  </si>
  <si>
    <t>Sales</t>
  </si>
  <si>
    <t>Prior</t>
  </si>
  <si>
    <t>Latest</t>
  </si>
  <si>
    <t>Clean, dry weight preferred</t>
  </si>
  <si>
    <t>lbs./yr</t>
  </si>
  <si>
    <t>Inventory Investment</t>
  </si>
  <si>
    <t>Enter 1=PDF or 2=Hard Copy</t>
  </si>
  <si>
    <t>Delivery Vehicle Fuel Costs</t>
  </si>
  <si>
    <t>(New Goods+In-Service Inventory, not expensed in-service merchandise)</t>
  </si>
  <si>
    <r>
      <t>Number of employees by function</t>
    </r>
    <r>
      <rPr>
        <sz val="10"/>
        <rFont val="Arial"/>
        <family val="2"/>
      </rPr>
      <t xml:space="preserve"> (full-time equivalents)</t>
    </r>
  </si>
  <si>
    <t>Number of customers (at year end)</t>
  </si>
  <si>
    <t>All Other Employees (office, clerical &amp; other admin.)</t>
  </si>
  <si>
    <t>When does your fiscal year end? (Enter month 1-12)</t>
  </si>
  <si>
    <r>
      <t xml:space="preserve">Production Supplies </t>
    </r>
    <r>
      <rPr>
        <sz val="10"/>
        <rFont val="Arial Narrow"/>
        <family val="2"/>
      </rPr>
      <t>(Chemicals, pads, covers, mending supplies, etc.)</t>
    </r>
  </si>
  <si>
    <r>
      <t xml:space="preserve">Depreciation </t>
    </r>
    <r>
      <rPr>
        <sz val="10"/>
        <rFont val="Arial Narrow"/>
        <family val="2"/>
      </rPr>
      <t>(Building and machinery/equipment)</t>
    </r>
  </si>
  <si>
    <r>
      <t xml:space="preserve">Branch/Depot Costs </t>
    </r>
    <r>
      <rPr>
        <sz val="10"/>
        <rFont val="Arial Narrow"/>
        <family val="2"/>
      </rPr>
      <t>(Maintenance, rent, taxes, etc.)</t>
    </r>
  </si>
  <si>
    <t>(Sales - Operating Expenses)</t>
  </si>
  <si>
    <t>Operating Profit</t>
  </si>
  <si>
    <t>(Interest income, gain on sale of assets, sub-lease, etc.)</t>
  </si>
  <si>
    <t>Other Income</t>
  </si>
  <si>
    <t>(Exclude mortgage interest)</t>
  </si>
  <si>
    <t>Interest Expense</t>
  </si>
  <si>
    <t>(Include additional owner compensation)</t>
  </si>
  <si>
    <t>Other Non-Operating Expenses</t>
  </si>
  <si>
    <t>(Local, State, Federal)</t>
  </si>
  <si>
    <t>Income Taxes</t>
  </si>
  <si>
    <t>Employee Compensation</t>
  </si>
  <si>
    <t>What percentage of your sales growth last year was due to acquisitions?</t>
  </si>
  <si>
    <t>%</t>
  </si>
  <si>
    <t>12.</t>
  </si>
  <si>
    <t>13.</t>
  </si>
  <si>
    <r>
      <t>Exempt Plant Employee Compensation</t>
    </r>
    <r>
      <rPr>
        <sz val="10"/>
        <rFont val="Arial"/>
        <family val="2"/>
      </rPr>
      <t>, excluding fringe benefits and prior to employee deductions.</t>
    </r>
  </si>
  <si>
    <r>
      <t xml:space="preserve">Report compensation for a </t>
    </r>
    <r>
      <rPr>
        <b/>
        <sz val="10"/>
        <rFont val="Arial Narrow"/>
        <family val="2"/>
      </rPr>
      <t>typical</t>
    </r>
    <r>
      <rPr>
        <sz val="10"/>
        <rFont val="Arial Narrow"/>
        <family val="2"/>
      </rPr>
      <t xml:space="preserve"> employee in each position.</t>
    </r>
  </si>
  <si>
    <t>Salary</t>
  </si>
  <si>
    <r>
      <t xml:space="preserve">Incentive Potential </t>
    </r>
    <r>
      <rPr>
        <u/>
        <sz val="10"/>
        <rFont val="Arial"/>
        <family val="2"/>
      </rPr>
      <t>(% of salary)</t>
    </r>
  </si>
  <si>
    <r>
      <t xml:space="preserve">General Manager </t>
    </r>
    <r>
      <rPr>
        <sz val="10"/>
        <rFont val="Arial Narrow"/>
        <family val="2"/>
      </rPr>
      <t>(reports to owner)</t>
    </r>
  </si>
  <si>
    <r>
      <t xml:space="preserve">General Manager </t>
    </r>
    <r>
      <rPr>
        <sz val="10"/>
        <rFont val="Arial Narrow"/>
        <family val="2"/>
      </rPr>
      <t>(reports to regional manager)</t>
    </r>
  </si>
  <si>
    <t>Branch Manager</t>
  </si>
  <si>
    <t>Plant / Operations Manager</t>
  </si>
  <si>
    <t>Shift Manager</t>
  </si>
  <si>
    <t>Production Supervisor</t>
  </si>
  <si>
    <t>Service Manager</t>
  </si>
  <si>
    <t>Route Supervisor</t>
  </si>
  <si>
    <t>Human Resources/Personnel Director</t>
  </si>
  <si>
    <t>Office Manager</t>
  </si>
  <si>
    <t>Chief Engineer (Maintenance Head)</t>
  </si>
  <si>
    <t>Sales Manager (managing reps)</t>
  </si>
  <si>
    <t>Sales Representative (standard)</t>
  </si>
  <si>
    <t>Non-exempt Plant Employee Hourly Wages</t>
  </si>
  <si>
    <t>Report hourly wages prior to employee deductions (in dollars and cents) for a typical employee in each position.</t>
  </si>
  <si>
    <t>Route Sales Rep/Route Person</t>
  </si>
  <si>
    <t>Mechanics</t>
  </si>
  <si>
    <r>
      <t>a. Basis for hourly overtime rates paid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 xml:space="preserve">(check </t>
    </r>
    <r>
      <rPr>
        <b/>
        <sz val="10"/>
        <rFont val="Arial Narrow"/>
        <family val="2"/>
      </rPr>
      <t>only</t>
    </r>
    <r>
      <rPr>
        <sz val="10"/>
        <rFont val="Arial Narrow"/>
        <family val="2"/>
      </rPr>
      <t xml:space="preserve"> one)</t>
    </r>
  </si>
  <si>
    <r>
      <t>b. Route Sales Reps</t>
    </r>
    <r>
      <rPr>
        <sz val="10"/>
        <rFont val="Arial"/>
        <family val="2"/>
      </rPr>
      <t xml:space="preserve"> are paid on the basis of </t>
    </r>
    <r>
      <rPr>
        <sz val="10"/>
        <rFont val="Arial Narrow"/>
        <family val="2"/>
      </rPr>
      <t>(check only one)</t>
    </r>
  </si>
  <si>
    <t>Annual</t>
  </si>
  <si>
    <t>Co-Pay</t>
  </si>
  <si>
    <t>Employer</t>
  </si>
  <si>
    <t>Deductible</t>
  </si>
  <si>
    <t>Amount</t>
  </si>
  <si>
    <t>Offered</t>
  </si>
  <si>
    <t>(Per Person)</t>
  </si>
  <si>
    <t>Group Term Life Insurance</t>
  </si>
  <si>
    <t>Long-term Disability Insurance</t>
  </si>
  <si>
    <t>Short-term Disability Insurance</t>
  </si>
  <si>
    <t>Medical/Hospitalization – Employee coverage</t>
  </si>
  <si>
    <t>Medical/Hospitalization – Dependent/Family</t>
  </si>
  <si>
    <r>
      <t xml:space="preserve">Vision/Optical Plan </t>
    </r>
    <r>
      <rPr>
        <sz val="9"/>
        <rFont val="Arial Narrow"/>
        <family val="2"/>
      </rPr>
      <t>(even if included in medical plan)</t>
    </r>
  </si>
  <si>
    <r>
      <t xml:space="preserve">Dental Plan </t>
    </r>
    <r>
      <rPr>
        <sz val="9"/>
        <rFont val="Arial Narrow"/>
        <family val="2"/>
      </rPr>
      <t>(even if included in medical plan)</t>
    </r>
  </si>
  <si>
    <r>
      <t>Prescription Drug Plan</t>
    </r>
    <r>
      <rPr>
        <sz val="9"/>
        <rFont val="Arial Narrow"/>
        <family val="2"/>
      </rPr>
      <t>(even if included in medical plan)</t>
    </r>
  </si>
  <si>
    <t>15.</t>
  </si>
  <si>
    <t>Benefit Programs Offered</t>
  </si>
  <si>
    <t>Check If</t>
  </si>
  <si>
    <t>% of Premium</t>
  </si>
  <si>
    <t>Paid by</t>
  </si>
  <si>
    <t>(Per Office Visit)</t>
  </si>
  <si>
    <t>16.</t>
  </si>
  <si>
    <t>17.</t>
  </si>
  <si>
    <t>that allows employees to select different levels of different benefits?</t>
  </si>
  <si>
    <t>Retirement Income Plans</t>
  </si>
  <si>
    <t>SEP-IRA/SIMPLE IRA</t>
  </si>
  <si>
    <t>Profit Sharing Plan (fluctuating employer contribution)</t>
  </si>
  <si>
    <t>Money Purchase Plan (fixed employer contribution)</t>
  </si>
  <si>
    <t xml:space="preserve">401(k) (with or without employer match) </t>
  </si>
  <si>
    <r>
      <t xml:space="preserve">If employer matches 401(k), fill in formula below. </t>
    </r>
    <r>
      <rPr>
        <b/>
        <sz val="10"/>
        <rFont val="Arial"/>
        <family val="2"/>
      </rPr>
      <t>Enter 0 if no employer match.</t>
    </r>
  </si>
  <si>
    <t>Employeer matches $</t>
  </si>
  <si>
    <t>per $1.00 of employee's contribution</t>
  </si>
  <si>
    <t>up to a limit of</t>
  </si>
  <si>
    <t>% of employee's pay</t>
  </si>
  <si>
    <t>18.</t>
  </si>
  <si>
    <t>THANK YOU FOR PARTICIPATING</t>
  </si>
  <si>
    <t>Financial Performance Survey</t>
  </si>
  <si>
    <t>% of sales.</t>
  </si>
  <si>
    <t>Do you provide a “Cafeteria Plan” or flexible benefit program (“Section 125”, HRA, FSA, etc.)</t>
  </si>
  <si>
    <t>To receive a copy of the TRSA Industry Performance Report and a FREE individual</t>
  </si>
  <si>
    <t>Uniform</t>
  </si>
  <si>
    <t>Production Workers: Level 1 – Dryfolders, Ironers, Hanging Garments</t>
  </si>
  <si>
    <t>Production Workers: Level 2</t>
  </si>
  <si>
    <r>
      <t>Production Workers: Level 3 –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Load Builders, Press</t>
    </r>
  </si>
  <si>
    <t>1–4 years</t>
  </si>
  <si>
    <t>Base Rate</t>
  </si>
  <si>
    <t>4+ years</t>
  </si>
  <si>
    <t>Incentive</t>
  </si>
  <si>
    <t>Potential</t>
  </si>
  <si>
    <t>Enter Yes or No</t>
  </si>
  <si>
    <t>Final Rate</t>
  </si>
  <si>
    <t>If Incentives</t>
  </si>
  <si>
    <t>Do you offer a High Deductible Health Plan (HDHP) or Health Savings Accounts(HSA)?</t>
  </si>
  <si>
    <r>
      <t xml:space="preserve">c. Route Commissions </t>
    </r>
    <r>
      <rPr>
        <sz val="10"/>
        <rFont val="Arial"/>
        <family val="2"/>
      </rPr>
      <t>are based on</t>
    </r>
  </si>
  <si>
    <t>14.</t>
  </si>
  <si>
    <t>Year</t>
  </si>
  <si>
    <t>name</t>
  </si>
  <si>
    <t>Title</t>
  </si>
  <si>
    <t>Address1</t>
  </si>
  <si>
    <t>Address2</t>
  </si>
  <si>
    <t>City</t>
  </si>
  <si>
    <t>State</t>
  </si>
  <si>
    <t>Zipcode</t>
  </si>
  <si>
    <t>Phone</t>
  </si>
  <si>
    <t>Eaddr</t>
  </si>
  <si>
    <t>FISCAL</t>
  </si>
  <si>
    <t>OEMP</t>
  </si>
  <si>
    <t>EMP</t>
  </si>
  <si>
    <t>CASH</t>
  </si>
  <si>
    <t>AR</t>
  </si>
  <si>
    <t>INV</t>
  </si>
  <si>
    <t>OCA</t>
  </si>
  <si>
    <t>CA</t>
  </si>
  <si>
    <t>GFA</t>
  </si>
  <si>
    <t>ACCDPR</t>
  </si>
  <si>
    <t>FIXED</t>
  </si>
  <si>
    <t>OFA</t>
  </si>
  <si>
    <t>TA</t>
  </si>
  <si>
    <t>AP</t>
  </si>
  <si>
    <t>NP</t>
  </si>
  <si>
    <t>OCL</t>
  </si>
  <si>
    <t>CL</t>
  </si>
  <si>
    <t>LTL</t>
  </si>
  <si>
    <t>LOAN</t>
  </si>
  <si>
    <t>EQTY</t>
  </si>
  <si>
    <t>NW</t>
  </si>
  <si>
    <t>LIAB</t>
  </si>
  <si>
    <t>NS</t>
  </si>
  <si>
    <t>UT</t>
  </si>
  <si>
    <t>DPR</t>
  </si>
  <si>
    <t>SLS</t>
  </si>
  <si>
    <t>BD</t>
  </si>
  <si>
    <t>OE</t>
  </si>
  <si>
    <t>TE</t>
  </si>
  <si>
    <t>OP</t>
  </si>
  <si>
    <t>OI</t>
  </si>
  <si>
    <t>OEX</t>
  </si>
  <si>
    <t>PBT</t>
  </si>
  <si>
    <t>TAX</t>
  </si>
  <si>
    <t>NET</t>
  </si>
  <si>
    <t>ZipCode</t>
  </si>
  <si>
    <t>EPRD</t>
  </si>
  <si>
    <t>ESUP</t>
  </si>
  <si>
    <t>EMNT</t>
  </si>
  <si>
    <t>ERTE</t>
  </si>
  <si>
    <t>ESVC</t>
  </si>
  <si>
    <t>ESLS</t>
  </si>
  <si>
    <t>EMGT</t>
  </si>
  <si>
    <t>MACH</t>
  </si>
  <si>
    <t>IT</t>
  </si>
  <si>
    <t>Building</t>
  </si>
  <si>
    <t>OCAP</t>
  </si>
  <si>
    <t>INVEST</t>
  </si>
  <si>
    <t>LOC</t>
  </si>
  <si>
    <t>Class</t>
  </si>
  <si>
    <t>Routes</t>
  </si>
  <si>
    <t>Cust</t>
  </si>
  <si>
    <t>PDF</t>
  </si>
  <si>
    <t>RentCost</t>
  </si>
  <si>
    <t>MC</t>
  </si>
  <si>
    <t>MER</t>
  </si>
  <si>
    <t>PL</t>
  </si>
  <si>
    <t>PS</t>
  </si>
  <si>
    <t>MP</t>
  </si>
  <si>
    <t>OUT</t>
  </si>
  <si>
    <t>SUP</t>
  </si>
  <si>
    <t>WT</t>
  </si>
  <si>
    <t>FU</t>
  </si>
  <si>
    <t>EL</t>
  </si>
  <si>
    <t>PC</t>
  </si>
  <si>
    <t>BM</t>
  </si>
  <si>
    <t>OC</t>
  </si>
  <si>
    <t>PLANT</t>
  </si>
  <si>
    <t>RW</t>
  </si>
  <si>
    <t>OS</t>
  </si>
  <si>
    <t>FUEL</t>
  </si>
  <si>
    <t>VEH</t>
  </si>
  <si>
    <t>DD</t>
  </si>
  <si>
    <t>BR</t>
  </si>
  <si>
    <t>OD</t>
  </si>
  <si>
    <t>DEL</t>
  </si>
  <si>
    <t>SS</t>
  </si>
  <si>
    <t>OSE</t>
  </si>
  <si>
    <t>CM</t>
  </si>
  <si>
    <t>MG</t>
  </si>
  <si>
    <t>PT</t>
  </si>
  <si>
    <t>BE</t>
  </si>
  <si>
    <t>OA</t>
  </si>
  <si>
    <t>ADM</t>
  </si>
  <si>
    <t>HC0</t>
  </si>
  <si>
    <t>LN0</t>
  </si>
  <si>
    <t>IND0</t>
  </si>
  <si>
    <t>DST0</t>
  </si>
  <si>
    <t>RS0</t>
  </si>
  <si>
    <t>NOG0</t>
  </si>
  <si>
    <t>DIR0</t>
  </si>
  <si>
    <t>OT0</t>
  </si>
  <si>
    <t>TOT0</t>
  </si>
  <si>
    <t>HCS</t>
  </si>
  <si>
    <t>LNS</t>
  </si>
  <si>
    <t>INDS</t>
  </si>
  <si>
    <t>DSTS</t>
  </si>
  <si>
    <t>RSS</t>
  </si>
  <si>
    <t>NOGS</t>
  </si>
  <si>
    <t>DIRS</t>
  </si>
  <si>
    <t>OTS</t>
  </si>
  <si>
    <t>TOTS</t>
  </si>
  <si>
    <t>HCLB</t>
  </si>
  <si>
    <t>LNLB</t>
  </si>
  <si>
    <t>INDLB</t>
  </si>
  <si>
    <t>RENTLB</t>
  </si>
  <si>
    <t>NOGLB</t>
  </si>
  <si>
    <t>LBS</t>
  </si>
  <si>
    <t>ACQ</t>
  </si>
  <si>
    <r>
      <t xml:space="preserve">Defined Benefit Plan </t>
    </r>
    <r>
      <rPr>
        <sz val="9"/>
        <rFont val="Arial Narrow"/>
        <family val="2"/>
      </rPr>
      <t>(pension plan, involving a fixed level of benefits upon retirement)</t>
    </r>
  </si>
  <si>
    <t>Please scroll down to complete all 19 questions.</t>
  </si>
  <si>
    <t>Employee Turnover</t>
  </si>
  <si>
    <t>Total employees at beginning of year (FTE)</t>
  </si>
  <si>
    <t>+ number of employees hired during the year</t>
  </si>
  <si>
    <t>– number of employees who have left during the year</t>
  </si>
  <si>
    <t>Total employees at the end of year (FTE)</t>
  </si>
  <si>
    <t>+</t>
  </si>
  <si>
    <t>–</t>
  </si>
  <si>
    <t>19.</t>
  </si>
  <si>
    <t>BEGEMP</t>
  </si>
  <si>
    <t>HIRE</t>
  </si>
  <si>
    <t>LEFT</t>
  </si>
  <si>
    <t>ENDEMP</t>
  </si>
  <si>
    <t>ID</t>
  </si>
  <si>
    <t>PREV</t>
  </si>
  <si>
    <t>F&amp;B Linen</t>
  </si>
  <si>
    <t>Hotel/Lodging</t>
  </si>
  <si>
    <t>Int</t>
  </si>
  <si>
    <t>Cost of goods put into service for rental, emblems, freight, less rag sales</t>
  </si>
  <si>
    <t>COGS for direct sales, dispensers, tools, depreciation of dispensers, soap, tissue, paper &amp; deodorants</t>
  </si>
  <si>
    <t>Including vacation, sick leave and holiday pay. Exclude supervisors</t>
  </si>
  <si>
    <t>Include plant manager, Including vacation, sick leave and holiday pay</t>
  </si>
  <si>
    <t>Including vacation, sick leave and holiday pay</t>
  </si>
  <si>
    <t>Maintenance &amp; Power Plant Wages</t>
  </si>
  <si>
    <t>Paid for processing work done outside &amp; not by your employees</t>
  </si>
  <si>
    <t>Outside Processing Cost</t>
  </si>
  <si>
    <t>Include disposal surcharges, sludge disposal, treatment chemicals, fees, permits, lab tests &amp; wastewater treatment equipment depreciation</t>
  </si>
  <si>
    <t>Building and machinery/equipment depreciation</t>
  </si>
  <si>
    <t>Maintenance, rent, taxes, etc. for building &amp; machinery</t>
  </si>
  <si>
    <t>Building &amp; Machinery Costs</t>
  </si>
  <si>
    <t>Branch or Depot maintenance, rent, taxes, etc.</t>
  </si>
  <si>
    <t>Leased vehicles &amp; equipment, gas &amp; oil, repairs, licenses, taxes, misc. supplies, etc.</t>
  </si>
  <si>
    <t>Salespersons &amp; sales mgmt. salaries, including vacation, sick leave &amp; holiday pay</t>
  </si>
  <si>
    <t>Other Sales Expenses</t>
  </si>
  <si>
    <t>Sales vehicles, advertising and promotion, etc.</t>
  </si>
  <si>
    <t>Service mgr, supr., cabinet repairmen, relay drivers, textile control, mechanics; include vacation, sick leave &amp; holiday pay</t>
  </si>
  <si>
    <t>Clerical &amp; Office Management Salaries</t>
  </si>
  <si>
    <t>Management &amp; Executive Compensation</t>
  </si>
  <si>
    <r>
      <t>All</t>
    </r>
    <r>
      <rPr>
        <sz val="10"/>
        <rFont val="Arial"/>
        <family val="2"/>
      </rPr>
      <t xml:space="preserve"> employees</t>
    </r>
  </si>
  <si>
    <t>Payroll Taxes, FICA and Workers' Compensation</t>
  </si>
  <si>
    <t>Employee Fringe Benefits</t>
  </si>
  <si>
    <r>
      <t xml:space="preserve">Hospitalization &amp; group insurance, pension plans, etc., </t>
    </r>
    <r>
      <rPr>
        <b/>
        <sz val="10"/>
        <rFont val="Arial Narrow"/>
        <family val="2"/>
      </rPr>
      <t>all</t>
    </r>
    <r>
      <rPr>
        <sz val="10"/>
        <rFont val="Arial Narrow"/>
        <family val="2"/>
      </rPr>
      <t xml:space="preserve"> employees</t>
    </r>
  </si>
  <si>
    <t>Expenses not included in above categories</t>
  </si>
  <si>
    <t>All Other Office &amp; Administrative Expenses</t>
  </si>
  <si>
    <t>Is your company a TRSA member?</t>
  </si>
  <si>
    <t>Enter 0=No, 1=Yes</t>
  </si>
  <si>
    <t>Healthcare Rental – Retail Medical</t>
  </si>
  <si>
    <t>Healthcare Rental – Hospital/Nursing Home</t>
  </si>
  <si>
    <t>Food &amp; Beverage Linen Rental</t>
  </si>
  <si>
    <t>Hotel/Lodging Linen Rental</t>
  </si>
  <si>
    <t>Hotel/Lodging COG/NOG</t>
  </si>
  <si>
    <t>Hospital/Nursing Home COG/NOG</t>
  </si>
  <si>
    <t>Enter 1-10</t>
  </si>
  <si>
    <t>1=Healthcare Rental – Retail Medical   2=Healthcare Rental – Hospital/Nursing Home   3=Food &amp; Beverage Linen Rental</t>
  </si>
  <si>
    <t>4=Hotel/Lodging Linen Rental   5=Industrial Rental   6=Dust Control Rental   7=Uniform   8=Hotel/Lodging COG/NOG</t>
  </si>
  <si>
    <t>9=Hospital/Nursing Home COG/NOG  10=Mixed – significant revenue in 2 or more of the previous categories</t>
  </si>
  <si>
    <t>hourly workers only, excluding supervisors</t>
  </si>
  <si>
    <t>Total plant hours paid for the year, including overtime</t>
  </si>
  <si>
    <t>Sales by Customer Market</t>
  </si>
  <si>
    <t>A. Healthcare–Retail Medical</t>
  </si>
  <si>
    <t>B. Healthcare–Hospitals/Nursing Homes</t>
  </si>
  <si>
    <t>C. Food &amp; Beverage</t>
  </si>
  <si>
    <t>D. Hotel/Lodging</t>
  </si>
  <si>
    <t>E. Industrial</t>
  </si>
  <si>
    <t>F. Dust</t>
  </si>
  <si>
    <r>
      <t>COG/NOG–</t>
    </r>
    <r>
      <rPr>
        <sz val="10"/>
        <rFont val="Arial Narrow"/>
        <family val="2"/>
      </rPr>
      <t>Hospitals/Nursing Homes</t>
    </r>
  </si>
  <si>
    <r>
      <t>COG/NOG–</t>
    </r>
    <r>
      <rPr>
        <sz val="10"/>
        <rFont val="Arial Narrow"/>
        <family val="2"/>
      </rPr>
      <t>Hotel/Lodging</t>
    </r>
  </si>
  <si>
    <t>Sales &amp; Service of Non-Textile Products</t>
  </si>
  <si>
    <t>There are fifteen (15) questions in the survey.  Please complete all questions.</t>
  </si>
  <si>
    <t>MEMBER</t>
  </si>
  <si>
    <t>PLANTHR</t>
  </si>
  <si>
    <t>HOSP0</t>
  </si>
  <si>
    <t>HOTEL0</t>
  </si>
  <si>
    <t>NONTEX0</t>
  </si>
  <si>
    <t>COG0</t>
  </si>
  <si>
    <t>HOSPS</t>
  </si>
  <si>
    <t>HOTELS</t>
  </si>
  <si>
    <t>COGS</t>
  </si>
  <si>
    <t>NONTEXS</t>
  </si>
  <si>
    <t>HOSPLB</t>
  </si>
  <si>
    <t>HOTELLB</t>
  </si>
  <si>
    <t>COGLB</t>
  </si>
  <si>
    <t>DSTLB</t>
  </si>
  <si>
    <r>
      <t>Total Operating Expenses</t>
    </r>
    <r>
      <rPr>
        <sz val="10"/>
        <rFont val="Arial Narrow"/>
        <family val="2"/>
      </rPr>
      <t xml:space="preserve"> (Merchandise + Plant + Delivery + Sales + Office &amp; Admin.)</t>
    </r>
  </si>
  <si>
    <t>Sales Salaries</t>
  </si>
  <si>
    <t>Route Commissions</t>
  </si>
  <si>
    <t>vacation, sick leave and holiday pay</t>
  </si>
  <si>
    <t>Sales Commissions</t>
  </si>
  <si>
    <t>Rcommis</t>
  </si>
  <si>
    <t>SC</t>
  </si>
  <si>
    <r>
      <t>Financial Performance Dashboard</t>
    </r>
    <r>
      <rPr>
        <sz val="10"/>
        <rFont val="Arial"/>
        <family val="2"/>
      </rPr>
      <t>, please provide your name and address below.</t>
    </r>
  </si>
  <si>
    <t>b</t>
  </si>
  <si>
    <r>
      <t xml:space="preserve">Other Plant Costs </t>
    </r>
    <r>
      <rPr>
        <sz val="10"/>
        <rFont val="Arial Narrow"/>
        <family val="2"/>
      </rPr>
      <t>(Plant Costs not included in above categories)</t>
    </r>
  </si>
  <si>
    <t>(including Depreciation of Delivery Equipment)</t>
  </si>
  <si>
    <r>
      <t xml:space="preserve">Sales Expenses </t>
    </r>
    <r>
      <rPr>
        <sz val="10"/>
        <rFont val="Arial Narrow"/>
        <family val="2"/>
      </rPr>
      <t>(Sales and sales mgmt. salaries, commissions, other sales expenses)</t>
    </r>
  </si>
  <si>
    <t>Route Salesmen/Route Reps Wages, Salaries and Commissions</t>
  </si>
  <si>
    <t>Contact</t>
  </si>
  <si>
    <t>Email</t>
  </si>
  <si>
    <t>Safety Contact</t>
  </si>
  <si>
    <t>Safety Email</t>
  </si>
  <si>
    <t>Comp Contact</t>
  </si>
  <si>
    <t>Comp email</t>
  </si>
  <si>
    <t>Green Contact</t>
  </si>
  <si>
    <t>Green email</t>
  </si>
  <si>
    <t>Zip</t>
  </si>
  <si>
    <t>Name/Title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</si>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</sst>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&quot;$&quot;#,##0.00"/>
    <numFmt numFmtId="170" formatCode="00000"/>
    <numFmt numFmtId="171" formatCode="[&lt;=9999999]###\-####;\(###\)\ ###\-####"/>
    <numFmt numFmtId="173" formatCode="General_)"/>
    <numFmt numFmtId="174" formatCode="[h]:mm"/>
    <numFmt numFmtId="175" formatCode="&quot;$&quot;#,##0;[Red]\-&quot;$&quot;#,##0"/>
    <numFmt numFmtId="176" formatCode="#,##0.00\ &quot;Pts&quot;;[Red]\-#,##0.00\ &quot;Pts&quot;"/>
    <numFmt numFmtId="177" formatCode="#,##0.00&quot; $&quot;;\-#,##0.00&quot; $&quot;"/>
    <numFmt numFmtId="178" formatCode="#,##0.0000000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Black"/>
      <family val="2"/>
    </font>
    <font>
      <sz val="12"/>
      <name val="Arial Black"/>
      <family val="2"/>
    </font>
    <font>
      <u/>
      <sz val="10"/>
      <name val="Arial Black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Black"/>
      <family val="2"/>
    </font>
    <font>
      <b/>
      <u/>
      <sz val="10"/>
      <name val="Arial Narrow"/>
      <family val="2"/>
    </font>
    <font>
      <b/>
      <sz val="9"/>
      <name val="Arial Narrow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u/>
      <sz val="10"/>
      <color theme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/>
      <right style="medium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2"/>
      </top>
      <bottom style="double">
        <color indexed="52"/>
      </bottom>
      <diagonal/>
    </border>
  </borders>
  <cellStyleXfs count="18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2" fillId="0" borderId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1" borderId="0" applyNumberFormat="0" applyBorder="0" applyAlignment="0" applyProtection="0"/>
    <xf numFmtId="0" fontId="33" fillId="16" borderId="0" applyNumberFormat="0" applyBorder="0" applyAlignment="0" applyProtection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9" borderId="0" applyNumberFormat="0" applyBorder="0" applyAlignment="0" applyProtection="0"/>
    <xf numFmtId="174" fontId="2" fillId="6" borderId="32">
      <alignment horizontal="center" vertical="center"/>
    </xf>
    <xf numFmtId="0" fontId="35" fillId="23" borderId="0" applyNumberFormat="0" applyBorder="0" applyAlignment="0" applyProtection="0"/>
    <xf numFmtId="3" fontId="50" fillId="0" borderId="0"/>
    <xf numFmtId="0" fontId="36" fillId="24" borderId="33" applyNumberFormat="0" applyAlignment="0" applyProtection="0"/>
    <xf numFmtId="0" fontId="37" fillId="25" borderId="3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56" fillId="0" borderId="0">
      <protection locked="0"/>
    </xf>
    <xf numFmtId="173" fontId="55" fillId="0" borderId="0"/>
    <xf numFmtId="0" fontId="38" fillId="0" borderId="0" applyNumberFormat="0" applyFill="0" applyBorder="0" applyAlignment="0" applyProtection="0"/>
    <xf numFmtId="176" fontId="2" fillId="0" borderId="0">
      <protection locked="0"/>
    </xf>
    <xf numFmtId="0" fontId="39" fillId="26" borderId="0" applyNumberFormat="0" applyBorder="0" applyAlignment="0" applyProtection="0"/>
    <xf numFmtId="38" fontId="7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3" fillId="0" borderId="35" applyNumberFormat="0" applyAlignment="0" applyProtection="0">
      <alignment horizontal="left" vertical="center"/>
    </xf>
    <xf numFmtId="0" fontId="3" fillId="0" borderId="17">
      <alignment horizontal="left" vertical="center"/>
    </xf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177" fontId="2" fillId="0" borderId="0">
      <protection locked="0"/>
    </xf>
    <xf numFmtId="177" fontId="2" fillId="0" borderId="0">
      <protection locked="0"/>
    </xf>
    <xf numFmtId="0" fontId="49" fillId="0" borderId="39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0" fontId="7" fillId="27" borderId="1" applyNumberFormat="0" applyBorder="0" applyAlignment="0" applyProtection="0"/>
    <xf numFmtId="10" fontId="7" fillId="27" borderId="1" applyNumberFormat="0" applyBorder="0" applyAlignment="0" applyProtection="0"/>
    <xf numFmtId="10" fontId="7" fillId="27" borderId="1" applyNumberFormat="0" applyBorder="0" applyAlignment="0" applyProtection="0"/>
    <xf numFmtId="0" fontId="43" fillId="16" borderId="33" applyNumberFormat="0" applyAlignment="0" applyProtection="0"/>
    <xf numFmtId="0" fontId="44" fillId="0" borderId="40" applyNumberFormat="0" applyFill="0" applyAlignment="0" applyProtection="0"/>
    <xf numFmtId="0" fontId="45" fillId="16" borderId="0" applyNumberFormat="0" applyBorder="0" applyAlignment="0" applyProtection="0"/>
    <xf numFmtId="37" fontId="58" fillId="0" borderId="0"/>
    <xf numFmtId="178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1" fillId="0" borderId="0"/>
    <xf numFmtId="0" fontId="32" fillId="0" borderId="0"/>
    <xf numFmtId="0" fontId="2" fillId="0" borderId="0"/>
    <xf numFmtId="0" fontId="1" fillId="0" borderId="0"/>
    <xf numFmtId="0" fontId="32" fillId="0" borderId="0"/>
    <xf numFmtId="0" fontId="1" fillId="0" borderId="0"/>
    <xf numFmtId="0" fontId="2" fillId="0" borderId="0"/>
    <xf numFmtId="0" fontId="2" fillId="13" borderId="41" applyNumberFormat="0" applyFont="0" applyAlignment="0" applyProtection="0"/>
    <xf numFmtId="0" fontId="46" fillId="24" borderId="42" applyNumberFormat="0" applyAlignment="0" applyProtection="0"/>
    <xf numFmtId="40" fontId="51" fillId="8" borderId="0">
      <alignment horizontal="right"/>
    </xf>
    <xf numFmtId="0" fontId="52" fillId="8" borderId="0">
      <alignment horizontal="right"/>
    </xf>
    <xf numFmtId="0" fontId="53" fillId="8" borderId="25"/>
    <xf numFmtId="0" fontId="53" fillId="0" borderId="0" applyBorder="0">
      <alignment horizontal="centerContinuous"/>
    </xf>
    <xf numFmtId="0" fontId="54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3" applyNumberFormat="0" applyFill="0" applyAlignment="0" applyProtection="0"/>
    <xf numFmtId="37" fontId="7" fillId="7" borderId="0" applyNumberFormat="0" applyBorder="0" applyAlignment="0" applyProtection="0"/>
    <xf numFmtId="37" fontId="7" fillId="0" borderId="0"/>
    <xf numFmtId="3" fontId="59" fillId="0" borderId="39" applyProtection="0"/>
    <xf numFmtId="0" fontId="44" fillId="0" borderId="0" applyNumberFormat="0" applyFill="0" applyBorder="0" applyAlignment="0" applyProtection="0"/>
  </cellStyleXfs>
  <cellXfs count="229">
    <xf numFmtId="0" fontId="0" fillId="0" borderId="0" xfId="0"/>
    <xf numFmtId="0" fontId="4" fillId="0" borderId="0" xfId="0" applyFont="1"/>
    <xf numFmtId="0" fontId="6" fillId="0" borderId="0" xfId="0" applyFont="1"/>
    <xf numFmtId="0" fontId="0" fillId="2" borderId="0" xfId="0" applyFill="1"/>
    <xf numFmtId="164" fontId="0" fillId="0" borderId="1" xfId="0" applyNumberFormat="1" applyBorder="1" applyProtection="1">
      <protection locked="0"/>
    </xf>
    <xf numFmtId="3" fontId="4" fillId="0" borderId="0" xfId="0" applyNumberFormat="1" applyFont="1"/>
    <xf numFmtId="0" fontId="6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15" fillId="5" borderId="0" xfId="0" applyFont="1" applyFill="1" applyAlignment="1">
      <alignment horizontal="center" vertical="center"/>
    </xf>
    <xf numFmtId="0" fontId="16" fillId="0" borderId="0" xfId="0" applyFont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8" fillId="3" borderId="0" xfId="0" applyFont="1" applyFill="1" applyAlignment="1">
      <alignment vertical="center"/>
    </xf>
    <xf numFmtId="0" fontId="6" fillId="4" borderId="0" xfId="0" applyFont="1" applyFill="1"/>
    <xf numFmtId="0" fontId="16" fillId="4" borderId="0" xfId="0" applyFont="1" applyFill="1"/>
    <xf numFmtId="168" fontId="0" fillId="0" borderId="1" xfId="0" applyNumberFormat="1" applyBorder="1" applyProtection="1">
      <protection locked="0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9" fontId="0" fillId="0" borderId="1" xfId="0" applyNumberFormat="1" applyBorder="1" applyProtection="1">
      <protection locked="0"/>
    </xf>
    <xf numFmtId="0" fontId="0" fillId="4" borderId="0" xfId="0" applyFill="1" applyProtection="1">
      <protection locked="0"/>
    </xf>
    <xf numFmtId="164" fontId="6" fillId="4" borderId="1" xfId="0" applyNumberFormat="1" applyFont="1" applyFill="1" applyBorder="1" applyProtection="1">
      <protection locked="0"/>
    </xf>
    <xf numFmtId="0" fontId="6" fillId="4" borderId="0" xfId="0" applyFont="1" applyFill="1" applyAlignment="1">
      <alignment horizontal="center"/>
    </xf>
    <xf numFmtId="168" fontId="6" fillId="4" borderId="1" xfId="0" applyNumberFormat="1" applyFont="1" applyFill="1" applyBorder="1" applyProtection="1">
      <protection locked="0"/>
    </xf>
    <xf numFmtId="168" fontId="6" fillId="4" borderId="2" xfId="0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164" fontId="6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168" fontId="6" fillId="0" borderId="1" xfId="0" applyNumberFormat="1" applyFont="1" applyBorder="1" applyProtection="1">
      <protection locked="0"/>
    </xf>
    <xf numFmtId="168" fontId="6" fillId="0" borderId="2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center"/>
    </xf>
    <xf numFmtId="3" fontId="21" fillId="4" borderId="0" xfId="0" applyNumberFormat="1" applyFont="1" applyFill="1" applyAlignment="1">
      <alignment horizontal="center"/>
    </xf>
    <xf numFmtId="164" fontId="6" fillId="0" borderId="0" xfId="0" applyNumberFormat="1" applyFont="1"/>
    <xf numFmtId="169" fontId="6" fillId="4" borderId="1" xfId="0" applyNumberFormat="1" applyFont="1" applyFill="1" applyBorder="1" applyProtection="1">
      <protection locked="0"/>
    </xf>
    <xf numFmtId="169" fontId="6" fillId="0" borderId="1" xfId="0" applyNumberFormat="1" applyFont="1" applyBorder="1" applyProtection="1">
      <protection locked="0"/>
    </xf>
    <xf numFmtId="0" fontId="16" fillId="0" borderId="0" xfId="0" applyFont="1" applyAlignment="1">
      <alignment horizontal="right"/>
    </xf>
    <xf numFmtId="168" fontId="16" fillId="0" borderId="0" xfId="0" applyNumberFormat="1" applyFont="1" applyAlignment="1">
      <alignment horizontal="left"/>
    </xf>
    <xf numFmtId="168" fontId="0" fillId="0" borderId="0" xfId="0" applyNumberFormat="1"/>
    <xf numFmtId="164" fontId="0" fillId="0" borderId="0" xfId="0" applyNumberFormat="1"/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3" xfId="0" applyFont="1" applyBorder="1" applyAlignment="1">
      <alignment horizontal="center"/>
    </xf>
    <xf numFmtId="0" fontId="16" fillId="0" borderId="3" xfId="0" applyFont="1" applyBorder="1"/>
    <xf numFmtId="0" fontId="4" fillId="3" borderId="3" xfId="0" applyFont="1" applyFill="1" applyBorder="1"/>
    <xf numFmtId="0" fontId="0" fillId="3" borderId="3" xfId="0" applyFill="1" applyBorder="1"/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0" fillId="0" borderId="3" xfId="0" applyBorder="1"/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 applyAlignment="1">
      <alignment horizontal="left"/>
    </xf>
    <xf numFmtId="169" fontId="0" fillId="4" borderId="1" xfId="0" applyNumberFormat="1" applyFill="1" applyBorder="1" applyAlignment="1" applyProtection="1">
      <alignment horizontal="center"/>
      <protection locked="0"/>
    </xf>
    <xf numFmtId="168" fontId="6" fillId="0" borderId="7" xfId="0" applyNumberFormat="1" applyFont="1" applyBorder="1"/>
    <xf numFmtId="168" fontId="6" fillId="0" borderId="0" xfId="0" applyNumberFormat="1" applyFont="1" applyAlignment="1">
      <alignment horizontal="right"/>
    </xf>
    <xf numFmtId="169" fontId="6" fillId="0" borderId="7" xfId="0" applyNumberFormat="1" applyFont="1" applyBorder="1"/>
    <xf numFmtId="0" fontId="19" fillId="2" borderId="0" xfId="0" applyFont="1" applyFill="1" applyAlignment="1">
      <alignment vertical="center"/>
    </xf>
    <xf numFmtId="0" fontId="0" fillId="6" borderId="8" xfId="0" applyFill="1" applyBorder="1"/>
    <xf numFmtId="0" fontId="0" fillId="6" borderId="9" xfId="0" applyFill="1" applyBorder="1"/>
    <xf numFmtId="0" fontId="4" fillId="6" borderId="9" xfId="0" applyFont="1" applyFill="1" applyBorder="1" applyAlignment="1">
      <alignment horizontal="center"/>
    </xf>
    <xf numFmtId="0" fontId="0" fillId="6" borderId="10" xfId="0" applyFill="1" applyBorder="1"/>
    <xf numFmtId="0" fontId="0" fillId="6" borderId="11" xfId="0" applyFill="1" applyBorder="1"/>
    <xf numFmtId="0" fontId="0" fillId="6" borderId="0" xfId="0" applyFill="1"/>
    <xf numFmtId="0" fontId="6" fillId="6" borderId="0" xfId="0" applyFont="1" applyFill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6" fillId="6" borderId="14" xfId="0" applyFont="1" applyFill="1" applyBorder="1" applyAlignment="1">
      <alignment horizontal="center"/>
    </xf>
    <xf numFmtId="0" fontId="0" fillId="6" borderId="15" xfId="0" applyFill="1" applyBorder="1"/>
    <xf numFmtId="0" fontId="18" fillId="6" borderId="0" xfId="0" applyFont="1" applyFill="1" applyAlignment="1">
      <alignment vertical="center"/>
    </xf>
    <xf numFmtId="0" fontId="18" fillId="6" borderId="0" xfId="0" applyFont="1" applyFill="1"/>
    <xf numFmtId="0" fontId="4" fillId="6" borderId="0" xfId="0" applyFont="1" applyFill="1"/>
    <xf numFmtId="3" fontId="0" fillId="7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0" fontId="0" fillId="7" borderId="1" xfId="0" applyFill="1" applyBorder="1" applyProtection="1">
      <protection locked="0"/>
    </xf>
    <xf numFmtId="3" fontId="6" fillId="7" borderId="1" xfId="0" applyNumberFormat="1" applyFont="1" applyFill="1" applyBorder="1" applyProtection="1">
      <protection locked="0"/>
    </xf>
    <xf numFmtId="3" fontId="4" fillId="7" borderId="1" xfId="0" applyNumberFormat="1" applyFont="1" applyFill="1" applyBorder="1" applyProtection="1">
      <protection locked="0"/>
    </xf>
    <xf numFmtId="0" fontId="23" fillId="6" borderId="16" xfId="0" applyFont="1" applyFill="1" applyBorder="1" applyAlignment="1">
      <alignment horizontal="left"/>
    </xf>
    <xf numFmtId="0" fontId="0" fillId="6" borderId="17" xfId="0" applyFill="1" applyBorder="1"/>
    <xf numFmtId="0" fontId="0" fillId="6" borderId="18" xfId="0" applyFill="1" applyBorder="1"/>
    <xf numFmtId="49" fontId="4" fillId="6" borderId="0" xfId="0" applyNumberFormat="1" applyFont="1" applyFill="1" applyAlignment="1">
      <alignment horizontal="right"/>
    </xf>
    <xf numFmtId="0" fontId="6" fillId="6" borderId="0" xfId="0" applyFont="1" applyFill="1"/>
    <xf numFmtId="0" fontId="18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15" fillId="6" borderId="9" xfId="0" applyFont="1" applyFill="1" applyBorder="1" applyAlignment="1">
      <alignment horizontal="left"/>
    </xf>
    <xf numFmtId="0" fontId="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left"/>
    </xf>
    <xf numFmtId="166" fontId="4" fillId="6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0" xfId="0" applyFont="1"/>
    <xf numFmtId="0" fontId="26" fillId="0" borderId="0" xfId="0" applyFont="1"/>
    <xf numFmtId="4" fontId="26" fillId="0" borderId="0" xfId="0" applyNumberFormat="1" applyFont="1"/>
    <xf numFmtId="3" fontId="26" fillId="0" borderId="0" xfId="0" applyNumberFormat="1" applyFont="1"/>
    <xf numFmtId="164" fontId="26" fillId="0" borderId="0" xfId="0" applyNumberFormat="1" applyFont="1"/>
    <xf numFmtId="170" fontId="26" fillId="0" borderId="0" xfId="0" applyNumberFormat="1" applyFont="1"/>
    <xf numFmtId="3" fontId="27" fillId="0" borderId="0" xfId="0" applyNumberFormat="1" applyFont="1"/>
    <xf numFmtId="3" fontId="3" fillId="0" borderId="0" xfId="0" applyNumberFormat="1" applyFont="1"/>
    <xf numFmtId="0" fontId="27" fillId="0" borderId="0" xfId="0" applyFont="1" applyAlignment="1">
      <alignment vertical="center"/>
    </xf>
    <xf numFmtId="167" fontId="26" fillId="0" borderId="0" xfId="0" applyNumberFormat="1" applyFont="1"/>
    <xf numFmtId="0" fontId="26" fillId="0" borderId="0" xfId="0" applyFont="1" applyAlignment="1">
      <alignment vertical="center"/>
    </xf>
    <xf numFmtId="165" fontId="26" fillId="0" borderId="0" xfId="0" applyNumberFormat="1" applyFont="1"/>
    <xf numFmtId="0" fontId="3" fillId="0" borderId="0" xfId="0" applyFont="1" applyAlignment="1">
      <alignment vertical="center"/>
    </xf>
    <xf numFmtId="0" fontId="26" fillId="3" borderId="0" xfId="0" applyFont="1" applyFill="1"/>
    <xf numFmtId="0" fontId="28" fillId="7" borderId="0" xfId="0" applyFont="1" applyFill="1"/>
    <xf numFmtId="165" fontId="26" fillId="0" borderId="0" xfId="13" quotePrefix="1" applyNumberFormat="1" applyFont="1"/>
    <xf numFmtId="1" fontId="26" fillId="0" borderId="0" xfId="13" quotePrefix="1" applyNumberFormat="1" applyFont="1"/>
    <xf numFmtId="0" fontId="26" fillId="0" borderId="0" xfId="13" quotePrefix="1" applyFont="1"/>
    <xf numFmtId="3" fontId="26" fillId="0" borderId="0" xfId="13" quotePrefix="1" applyNumberFormat="1" applyFont="1"/>
    <xf numFmtId="3" fontId="3" fillId="0" borderId="0" xfId="13" quotePrefix="1" applyNumberFormat="1" applyFont="1"/>
    <xf numFmtId="3" fontId="27" fillId="0" borderId="0" xfId="13" quotePrefix="1" applyNumberFormat="1" applyFont="1"/>
    <xf numFmtId="171" fontId="26" fillId="0" borderId="0" xfId="0" applyNumberFormat="1" applyFont="1"/>
    <xf numFmtId="0" fontId="0" fillId="8" borderId="0" xfId="0" applyFill="1"/>
    <xf numFmtId="0" fontId="2" fillId="8" borderId="0" xfId="0" applyFont="1" applyFill="1"/>
    <xf numFmtId="0" fontId="6" fillId="8" borderId="0" xfId="0" applyFont="1" applyFill="1"/>
    <xf numFmtId="0" fontId="4" fillId="8" borderId="0" xfId="0" applyFont="1" applyFill="1"/>
    <xf numFmtId="0" fontId="0" fillId="8" borderId="1" xfId="0" applyFill="1" applyBorder="1" applyProtection="1">
      <protection locked="0"/>
    </xf>
    <xf numFmtId="0" fontId="4" fillId="8" borderId="0" xfId="0" applyFont="1" applyFill="1" applyAlignment="1">
      <alignment horizontal="center"/>
    </xf>
    <xf numFmtId="0" fontId="0" fillId="8" borderId="0" xfId="0" applyFill="1" applyProtection="1">
      <protection locked="0"/>
    </xf>
    <xf numFmtId="164" fontId="6" fillId="8" borderId="0" xfId="0" applyNumberFormat="1" applyFont="1" applyFill="1"/>
    <xf numFmtId="0" fontId="6" fillId="8" borderId="0" xfId="0" applyFont="1" applyFill="1" applyAlignment="1">
      <alignment horizontal="center"/>
    </xf>
    <xf numFmtId="0" fontId="2" fillId="8" borderId="0" xfId="1" applyFont="1" applyFill="1" applyBorder="1" applyAlignment="1" applyProtection="1">
      <alignment horizontal="left"/>
    </xf>
    <xf numFmtId="0" fontId="4" fillId="8" borderId="19" xfId="0" applyFont="1" applyFill="1" applyBorder="1"/>
    <xf numFmtId="0" fontId="4" fillId="8" borderId="19" xfId="0" applyFont="1" applyFill="1" applyBorder="1" applyAlignment="1">
      <alignment horizontal="right"/>
    </xf>
    <xf numFmtId="3" fontId="4" fillId="8" borderId="0" xfId="0" applyNumberFormat="1" applyFont="1" applyFill="1"/>
    <xf numFmtId="49" fontId="4" fillId="8" borderId="0" xfId="0" applyNumberFormat="1" applyFont="1" applyFill="1" applyAlignment="1">
      <alignment horizontal="right"/>
    </xf>
    <xf numFmtId="49" fontId="4" fillId="8" borderId="3" xfId="0" applyNumberFormat="1" applyFont="1" applyFill="1" applyBorder="1" applyAlignment="1">
      <alignment horizontal="right"/>
    </xf>
    <xf numFmtId="0" fontId="6" fillId="8" borderId="0" xfId="0" applyFont="1" applyFill="1" applyAlignment="1">
      <alignment horizontal="left"/>
    </xf>
    <xf numFmtId="0" fontId="16" fillId="8" borderId="0" xfId="0" applyFont="1" applyFill="1"/>
    <xf numFmtId="0" fontId="11" fillId="8" borderId="0" xfId="0" applyFont="1" applyFill="1"/>
    <xf numFmtId="0" fontId="4" fillId="8" borderId="0" xfId="0" applyFont="1" applyFill="1" applyAlignment="1">
      <alignment vertical="center"/>
    </xf>
    <xf numFmtId="0" fontId="4" fillId="8" borderId="0" xfId="0" applyFont="1" applyFill="1" applyAlignment="1">
      <alignment horizontal="right"/>
    </xf>
    <xf numFmtId="0" fontId="0" fillId="8" borderId="14" xfId="0" applyFill="1" applyBorder="1"/>
    <xf numFmtId="0" fontId="4" fillId="8" borderId="14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24" fillId="8" borderId="0" xfId="0" applyFont="1" applyFill="1" applyAlignment="1">
      <alignment horizontal="center"/>
    </xf>
    <xf numFmtId="169" fontId="0" fillId="8" borderId="1" xfId="0" applyNumberFormat="1" applyFill="1" applyBorder="1" applyProtection="1">
      <protection locked="0"/>
    </xf>
    <xf numFmtId="0" fontId="21" fillId="8" borderId="0" xfId="0" applyFont="1" applyFill="1" applyAlignment="1">
      <alignment horizontal="left"/>
    </xf>
    <xf numFmtId="0" fontId="18" fillId="8" borderId="0" xfId="0" applyFont="1" applyFill="1"/>
    <xf numFmtId="0" fontId="0" fillId="8" borderId="19" xfId="0" applyFill="1" applyBorder="1"/>
    <xf numFmtId="0" fontId="4" fillId="8" borderId="20" xfId="0" applyFont="1" applyFill="1" applyBorder="1" applyAlignment="1">
      <alignment horizontal="right"/>
    </xf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4" fillId="8" borderId="21" xfId="0" applyFont="1" applyFill="1" applyBorder="1"/>
    <xf numFmtId="0" fontId="4" fillId="8" borderId="21" xfId="0" applyFont="1" applyFill="1" applyBorder="1" applyAlignment="1">
      <alignment horizontal="right"/>
    </xf>
    <xf numFmtId="0" fontId="7" fillId="8" borderId="0" xfId="0" applyFont="1" applyFill="1"/>
    <xf numFmtId="0" fontId="20" fillId="8" borderId="0" xfId="0" applyFont="1" applyFill="1" applyAlignment="1">
      <alignment vertical="center"/>
    </xf>
    <xf numFmtId="0" fontId="6" fillId="8" borderId="20" xfId="0" applyFont="1" applyFill="1" applyBorder="1" applyAlignment="1">
      <alignment horizontal="right"/>
    </xf>
    <xf numFmtId="0" fontId="0" fillId="8" borderId="22" xfId="0" applyFill="1" applyBorder="1" applyAlignment="1">
      <alignment horizontal="right"/>
    </xf>
    <xf numFmtId="0" fontId="6" fillId="8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0" fontId="0" fillId="8" borderId="20" xfId="0" applyFill="1" applyBorder="1" applyAlignment="1">
      <alignment horizontal="right"/>
    </xf>
    <xf numFmtId="3" fontId="0" fillId="8" borderId="21" xfId="0" applyNumberFormat="1" applyFill="1" applyBorder="1"/>
    <xf numFmtId="0" fontId="0" fillId="8" borderId="21" xfId="0" applyFill="1" applyBorder="1" applyAlignment="1">
      <alignment horizontal="right"/>
    </xf>
    <xf numFmtId="0" fontId="13" fillId="8" borderId="0" xfId="0" applyFont="1" applyFill="1"/>
    <xf numFmtId="3" fontId="0" fillId="8" borderId="0" xfId="0" applyNumberFormat="1" applyFill="1" applyAlignment="1">
      <alignment horizontal="right"/>
    </xf>
    <xf numFmtId="0" fontId="13" fillId="8" borderId="19" xfId="0" applyFont="1" applyFill="1" applyBorder="1"/>
    <xf numFmtId="0" fontId="16" fillId="8" borderId="23" xfId="0" applyFont="1" applyFill="1" applyBorder="1"/>
    <xf numFmtId="0" fontId="16" fillId="8" borderId="21" xfId="0" applyFont="1" applyFill="1" applyBorder="1"/>
    <xf numFmtId="0" fontId="12" fillId="8" borderId="21" xfId="0" applyFont="1" applyFill="1" applyBorder="1"/>
    <xf numFmtId="1" fontId="2" fillId="8" borderId="0" xfId="0" applyNumberFormat="1" applyFont="1" applyFill="1"/>
    <xf numFmtId="3" fontId="6" fillId="8" borderId="0" xfId="0" applyNumberFormat="1" applyFont="1" applyFill="1"/>
    <xf numFmtId="0" fontId="16" fillId="8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3" fontId="0" fillId="8" borderId="0" xfId="0" applyNumberFormat="1" applyFill="1"/>
    <xf numFmtId="164" fontId="4" fillId="8" borderId="0" xfId="0" applyNumberFormat="1" applyFont="1" applyFill="1"/>
    <xf numFmtId="164" fontId="0" fillId="8" borderId="17" xfId="0" applyNumberFormat="1" applyFill="1" applyBorder="1"/>
    <xf numFmtId="0" fontId="0" fillId="8" borderId="20" xfId="0" applyFill="1" applyBorder="1"/>
    <xf numFmtId="0" fontId="0" fillId="8" borderId="24" xfId="0" applyFill="1" applyBorder="1"/>
    <xf numFmtId="0" fontId="0" fillId="8" borderId="25" xfId="0" applyFill="1" applyBorder="1"/>
    <xf numFmtId="0" fontId="0" fillId="8" borderId="16" xfId="0" applyFill="1" applyBorder="1"/>
    <xf numFmtId="0" fontId="0" fillId="8" borderId="17" xfId="0" applyFill="1" applyBorder="1"/>
    <xf numFmtId="49" fontId="6" fillId="8" borderId="0" xfId="0" applyNumberFormat="1" applyFont="1" applyFill="1" applyAlignment="1">
      <alignment horizontal="right"/>
    </xf>
    <xf numFmtId="0" fontId="0" fillId="8" borderId="0" xfId="0" applyFill="1" applyAlignment="1">
      <alignment horizontal="right" vertical="center"/>
    </xf>
    <xf numFmtId="0" fontId="0" fillId="8" borderId="26" xfId="0" applyFill="1" applyBorder="1"/>
    <xf numFmtId="0" fontId="9" fillId="8" borderId="0" xfId="1" applyFill="1" applyBorder="1" applyAlignment="1" applyProtection="1">
      <alignment horizontal="center"/>
    </xf>
    <xf numFmtId="0" fontId="8" fillId="8" borderId="0" xfId="0" applyFont="1" applyFill="1" applyAlignment="1">
      <alignment horizontal="center"/>
    </xf>
    <xf numFmtId="0" fontId="0" fillId="8" borderId="27" xfId="0" applyFill="1" applyBorder="1"/>
    <xf numFmtId="0" fontId="4" fillId="8" borderId="7" xfId="0" applyFont="1" applyFill="1" applyBorder="1" applyAlignment="1">
      <alignment horizontal="center"/>
    </xf>
    <xf numFmtId="0" fontId="0" fillId="8" borderId="28" xfId="0" applyFill="1" applyBorder="1"/>
    <xf numFmtId="0" fontId="26" fillId="9" borderId="0" xfId="0" applyFont="1" applyFill="1"/>
    <xf numFmtId="49" fontId="26" fillId="9" borderId="0" xfId="0" applyNumberFormat="1" applyFont="1" applyFill="1" applyAlignment="1">
      <alignment horizontal="right"/>
    </xf>
    <xf numFmtId="0" fontId="26" fillId="8" borderId="0" xfId="0" applyFont="1" applyFill="1"/>
    <xf numFmtId="49" fontId="26" fillId="8" borderId="0" xfId="0" applyNumberFormat="1" applyFont="1" applyFill="1" applyAlignment="1">
      <alignment horizontal="right"/>
    </xf>
    <xf numFmtId="168" fontId="26" fillId="0" borderId="0" xfId="0" applyNumberFormat="1" applyFont="1"/>
    <xf numFmtId="164" fontId="26" fillId="3" borderId="0" xfId="0" applyNumberFormat="1" applyFont="1" applyFill="1"/>
    <xf numFmtId="49" fontId="26" fillId="0" borderId="0" xfId="0" applyNumberFormat="1" applyFont="1"/>
    <xf numFmtId="164" fontId="28" fillId="7" borderId="0" xfId="0" applyNumberFormat="1" applyFont="1" applyFill="1"/>
    <xf numFmtId="167" fontId="27" fillId="0" borderId="0" xfId="0" applyNumberFormat="1" applyFont="1"/>
    <xf numFmtId="0" fontId="26" fillId="0" borderId="0" xfId="13" applyFont="1"/>
    <xf numFmtId="167" fontId="26" fillId="0" borderId="0" xfId="13" applyNumberFormat="1" applyFont="1"/>
    <xf numFmtId="165" fontId="26" fillId="0" borderId="0" xfId="13" applyNumberFormat="1" applyFont="1"/>
    <xf numFmtId="0" fontId="29" fillId="8" borderId="0" xfId="1" applyFont="1" applyFill="1" applyBorder="1" applyAlignment="1" applyProtection="1">
      <alignment horizontal="left" vertical="center"/>
      <protection locked="0"/>
    </xf>
    <xf numFmtId="0" fontId="9" fillId="8" borderId="0" xfId="1" applyFill="1" applyBorder="1" applyAlignment="1" applyProtection="1">
      <alignment horizontal="left" vertical="center"/>
      <protection locked="0"/>
    </xf>
    <xf numFmtId="166" fontId="4" fillId="8" borderId="29" xfId="0" applyNumberFormat="1" applyFont="1" applyFill="1" applyBorder="1" applyAlignment="1">
      <alignment horizontal="center"/>
    </xf>
    <xf numFmtId="0" fontId="0" fillId="8" borderId="30" xfId="0" applyFill="1" applyBorder="1"/>
    <xf numFmtId="0" fontId="0" fillId="8" borderId="31" xfId="0" applyFill="1" applyBorder="1"/>
    <xf numFmtId="0" fontId="6" fillId="7" borderId="16" xfId="0" applyFont="1" applyFill="1" applyBorder="1" applyAlignment="1" applyProtection="1">
      <alignment horizontal="left" vertical="center"/>
      <protection locked="0"/>
    </xf>
    <xf numFmtId="0" fontId="0" fillId="7" borderId="17" xfId="0" applyFill="1" applyBorder="1" applyAlignment="1" applyProtection="1">
      <alignment horizontal="left" vertical="center"/>
      <protection locked="0"/>
    </xf>
    <xf numFmtId="0" fontId="0" fillId="7" borderId="18" xfId="0" applyFill="1" applyBorder="1" applyAlignment="1" applyProtection="1">
      <alignment horizontal="left" vertical="center"/>
      <protection locked="0"/>
    </xf>
    <xf numFmtId="0" fontId="0" fillId="7" borderId="17" xfId="0" applyFill="1" applyBorder="1" applyAlignment="1" applyProtection="1">
      <alignment horizontal="left"/>
      <protection locked="0"/>
    </xf>
    <xf numFmtId="0" fontId="0" fillId="7" borderId="18" xfId="0" applyFill="1" applyBorder="1" applyAlignment="1" applyProtection="1">
      <alignment horizontal="left"/>
      <protection locked="0"/>
    </xf>
    <xf numFmtId="0" fontId="6" fillId="8" borderId="0" xfId="1" applyFont="1" applyFill="1" applyAlignment="1" applyProtection="1">
      <alignment vertical="center"/>
    </xf>
    <xf numFmtId="0" fontId="2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4" fillId="10" borderId="0" xfId="0" applyFont="1" applyFill="1"/>
    <xf numFmtId="0" fontId="4" fillId="10" borderId="0" xfId="0" applyFont="1" applyFill="1" applyAlignment="1">
      <alignment horizontal="center"/>
    </xf>
    <xf numFmtId="0" fontId="2" fillId="8" borderId="0" xfId="0" applyFont="1" applyFill="1" applyAlignment="1">
      <alignment horizontal="right" vertical="center"/>
    </xf>
    <xf numFmtId="0" fontId="2" fillId="7" borderId="16" xfId="0" applyFont="1" applyFill="1" applyBorder="1" applyAlignment="1" applyProtection="1">
      <alignment horizontal="left" vertical="center"/>
      <protection locked="0"/>
    </xf>
    <xf numFmtId="0" fontId="9" fillId="7" borderId="16" xfId="1" applyFill="1" applyBorder="1" applyAlignment="1" applyProtection="1">
      <alignment horizontal="left"/>
      <protection locked="0"/>
    </xf>
    <xf numFmtId="0" fontId="2" fillId="7" borderId="16" xfId="0" applyFont="1" applyFill="1" applyBorder="1" applyAlignment="1" applyProtection="1">
      <alignment vertical="center"/>
      <protection locked="0"/>
    </xf>
    <xf numFmtId="0" fontId="6" fillId="7" borderId="17" xfId="0" applyFont="1" applyFill="1" applyBorder="1" applyAlignment="1" applyProtection="1">
      <alignment vertical="center"/>
      <protection locked="0"/>
    </xf>
    <xf numFmtId="0" fontId="6" fillId="7" borderId="18" xfId="0" applyFont="1" applyFill="1" applyBorder="1" applyAlignment="1" applyProtection="1">
      <alignment vertical="center"/>
      <protection locked="0"/>
    </xf>
    <xf numFmtId="170" fontId="0" fillId="7" borderId="16" xfId="0" applyNumberFormat="1" applyFill="1" applyBorder="1" applyAlignment="1" applyProtection="1">
      <alignment horizontal="left"/>
      <protection locked="0"/>
    </xf>
    <xf numFmtId="171" fontId="0" fillId="7" borderId="16" xfId="0" applyNumberFormat="1" applyFill="1" applyBorder="1" applyAlignment="1" applyProtection="1">
      <alignment horizontal="left"/>
      <protection locked="0"/>
    </xf>
    <xf numFmtId="171" fontId="0" fillId="7" borderId="17" xfId="0" applyNumberFormat="1" applyFill="1" applyBorder="1" applyAlignment="1" applyProtection="1">
      <alignment horizontal="left"/>
      <protection locked="0"/>
    </xf>
    <xf numFmtId="171" fontId="0" fillId="7" borderId="18" xfId="0" applyNumberFormat="1" applyFill="1" applyBorder="1" applyAlignment="1" applyProtection="1">
      <alignment horizontal="left"/>
      <protection locked="0"/>
    </xf>
    <xf numFmtId="0" fontId="2" fillId="0" borderId="0" xfId="0" applyFont="1"/>
    <xf numFmtId="170" fontId="2" fillId="0" borderId="0" xfId="0" applyNumberFormat="1" applyFont="1"/>
    <xf numFmtId="171" fontId="2" fillId="0" borderId="0" xfId="0" applyNumberFormat="1" applyFont="1"/>
    <xf numFmtId="1" fontId="6" fillId="8" borderId="0" xfId="0" applyNumberFormat="1" applyFont="1" applyFill="1" applyProtection="1">
      <protection locked="0"/>
    </xf>
    <xf numFmtId="1" fontId="26" fillId="0" borderId="0" xfId="0" applyNumberFormat="1" applyFont="1"/>
  </cellXfs>
  <cellStyles count="180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Actual Date" xfId="42"/>
    <cellStyle name="Bad 2" xfId="43"/>
    <cellStyle name="balances" xfId="44"/>
    <cellStyle name="Calculation 2" xfId="45"/>
    <cellStyle name="Check Cell 2" xfId="46"/>
    <cellStyle name="Comma 2" xfId="48"/>
    <cellStyle name="Comma 3" xfId="49"/>
    <cellStyle name="Comma 3 2" xfId="50"/>
    <cellStyle name="Comma 3 3" xfId="51"/>
    <cellStyle name="Comma 4" xfId="52"/>
    <cellStyle name="Comma 5" xfId="47"/>
    <cellStyle name="Currency 2" xfId="53"/>
    <cellStyle name="Currency 3" xfId="54"/>
    <cellStyle name="Currency 4" xfId="55"/>
    <cellStyle name="Date" xfId="56"/>
    <cellStyle name="Excel.Chart" xfId="57"/>
    <cellStyle name="Explanatory Text 2" xfId="58"/>
    <cellStyle name="Fixed" xfId="59"/>
    <cellStyle name="Good 2" xfId="60"/>
    <cellStyle name="Grey" xfId="61"/>
    <cellStyle name="HEADER" xfId="62"/>
    <cellStyle name="Header1" xfId="63"/>
    <cellStyle name="Header2" xfId="64"/>
    <cellStyle name="Heading 1 2" xfId="65"/>
    <cellStyle name="Heading 2 2" xfId="66"/>
    <cellStyle name="Heading 3 2" xfId="67"/>
    <cellStyle name="Heading 4 2" xfId="68"/>
    <cellStyle name="Heading1" xfId="69"/>
    <cellStyle name="Heading2" xfId="70"/>
    <cellStyle name="HIGHLIGHT" xfId="71"/>
    <cellStyle name="Hyperlink" xfId="1" builtinId="8"/>
    <cellStyle name="Hyperlink 2" xfId="2"/>
    <cellStyle name="Hyperlink 2 2" xfId="73"/>
    <cellStyle name="Hyperlink 2 3" xfId="74"/>
    <cellStyle name="Hyperlink 2 4" xfId="75"/>
    <cellStyle name="Hyperlink 2 5" xfId="76"/>
    <cellStyle name="Hyperlink 2 6" xfId="72"/>
    <cellStyle name="Hyperlink 3" xfId="77"/>
    <cellStyle name="Hyperlink 4" xfId="78"/>
    <cellStyle name="Hyperlink 4 2" xfId="79"/>
    <cellStyle name="Hyperlink 4 3" xfId="80"/>
    <cellStyle name="Hyperlink 5" xfId="81"/>
    <cellStyle name="Input [yellow]" xfId="82"/>
    <cellStyle name="Input [yellow] 2" xfId="83"/>
    <cellStyle name="Input [yellow] 3" xfId="84"/>
    <cellStyle name="Input 2" xfId="85"/>
    <cellStyle name="Linked Cell 2" xfId="86"/>
    <cellStyle name="Neutral 2" xfId="87"/>
    <cellStyle name="no dec" xfId="88"/>
    <cellStyle name="Normal" xfId="0" builtinId="0"/>
    <cellStyle name="Normal - Style1" xfId="89"/>
    <cellStyle name="Normal 10" xfId="90"/>
    <cellStyle name="Normal 10 2" xfId="3"/>
    <cellStyle name="Normal 10 2 2" xfId="91"/>
    <cellStyle name="Normal 11" xfId="92"/>
    <cellStyle name="Normal 11 2" xfId="93"/>
    <cellStyle name="Normal 12" xfId="4"/>
    <cellStyle name="Normal 12 2" xfId="5"/>
    <cellStyle name="Normal 12 2 2" xfId="95"/>
    <cellStyle name="Normal 12 3" xfId="94"/>
    <cellStyle name="Normal 13" xfId="6"/>
    <cellStyle name="Normal 13 2" xfId="97"/>
    <cellStyle name="Normal 13 3" xfId="96"/>
    <cellStyle name="Normal 14" xfId="98"/>
    <cellStyle name="Normal 14 2" xfId="7"/>
    <cellStyle name="Normal 14 2 2" xfId="99"/>
    <cellStyle name="Normal 15" xfId="100"/>
    <cellStyle name="Normal 15 2" xfId="101"/>
    <cellStyle name="Normal 16" xfId="8"/>
    <cellStyle name="Normal 16 2" xfId="9"/>
    <cellStyle name="Normal 16 2 2" xfId="103"/>
    <cellStyle name="Normal 16 3" xfId="102"/>
    <cellStyle name="Normal 17" xfId="10"/>
    <cellStyle name="Normal 17 2" xfId="104"/>
    <cellStyle name="Normal 18" xfId="11"/>
    <cellStyle name="Normal 18 2" xfId="105"/>
    <cellStyle name="Normal 19" xfId="12"/>
    <cellStyle name="Normal 19 2" xfId="106"/>
    <cellStyle name="Normal 2" xfId="13"/>
    <cellStyle name="Normal 2 2" xfId="108"/>
    <cellStyle name="Normal 2 2 2" xfId="109"/>
    <cellStyle name="Normal 2 3" xfId="110"/>
    <cellStyle name="Normal 2 4" xfId="107"/>
    <cellStyle name="Normal 2_Data" xfId="111"/>
    <cellStyle name="Normal 20" xfId="112"/>
    <cellStyle name="Normal 21" xfId="113"/>
    <cellStyle name="Normal 22" xfId="14"/>
    <cellStyle name="Normal 22 2" xfId="114"/>
    <cellStyle name="Normal 23" xfId="115"/>
    <cellStyle name="Normal 24" xfId="116"/>
    <cellStyle name="Normal 25" xfId="15"/>
    <cellStyle name="Normal 25 2" xfId="117"/>
    <cellStyle name="Normal 26" xfId="16"/>
    <cellStyle name="Normal 26 2" xfId="118"/>
    <cellStyle name="Normal 27" xfId="119"/>
    <cellStyle name="Normal 28" xfId="120"/>
    <cellStyle name="Normal 29" xfId="121"/>
    <cellStyle name="Normal 3" xfId="122"/>
    <cellStyle name="Normal 3 2" xfId="123"/>
    <cellStyle name="Normal 30" xfId="124"/>
    <cellStyle name="Normal 31" xfId="125"/>
    <cellStyle name="Normal 32" xfId="126"/>
    <cellStyle name="Normal 33" xfId="127"/>
    <cellStyle name="Normal 34" xfId="128"/>
    <cellStyle name="Normal 35" xfId="129"/>
    <cellStyle name="Normal 36" xfId="130"/>
    <cellStyle name="Normal 37" xfId="131"/>
    <cellStyle name="Normal 38" xfId="132"/>
    <cellStyle name="Normal 39" xfId="133"/>
    <cellStyle name="Normal 4" xfId="134"/>
    <cellStyle name="Normal 4 2" xfId="135"/>
    <cellStyle name="Normal 40" xfId="136"/>
    <cellStyle name="Normal 41" xfId="137"/>
    <cellStyle name="Normal 42" xfId="138"/>
    <cellStyle name="Normal 43" xfId="139"/>
    <cellStyle name="Normal 44" xfId="17"/>
    <cellStyle name="Normal 5" xfId="140"/>
    <cellStyle name="Normal 5 2" xfId="141"/>
    <cellStyle name="Normal 5 3" xfId="142"/>
    <cellStyle name="Normal 5 4" xfId="143"/>
    <cellStyle name="Normal 6" xfId="144"/>
    <cellStyle name="Normal 6 2" xfId="145"/>
    <cellStyle name="Normal 7" xfId="146"/>
    <cellStyle name="Normal 7 2" xfId="147"/>
    <cellStyle name="Normal 7 3" xfId="148"/>
    <cellStyle name="Normal 8" xfId="149"/>
    <cellStyle name="Normal 8 2" xfId="150"/>
    <cellStyle name="Normal 9" xfId="151"/>
    <cellStyle name="Normal 9 2" xfId="152"/>
    <cellStyle name="Note 2" xfId="153"/>
    <cellStyle name="Output 2" xfId="154"/>
    <cellStyle name="Output Amounts" xfId="155"/>
    <cellStyle name="Output Column Headings" xfId="156"/>
    <cellStyle name="Output Line Items" xfId="157"/>
    <cellStyle name="Output Report Heading" xfId="158"/>
    <cellStyle name="Output Report Title" xfId="159"/>
    <cellStyle name="Percent [2]" xfId="160"/>
    <cellStyle name="Percent 10" xfId="161"/>
    <cellStyle name="Percent 11" xfId="162"/>
    <cellStyle name="Percent 17" xfId="163"/>
    <cellStyle name="Percent 2" xfId="164"/>
    <cellStyle name="Percent 3" xfId="165"/>
    <cellStyle name="Percent 4" xfId="166"/>
    <cellStyle name="Percent 5" xfId="167"/>
    <cellStyle name="Percent 6" xfId="168"/>
    <cellStyle name="Percent 7" xfId="169"/>
    <cellStyle name="Percent 7 2" xfId="170"/>
    <cellStyle name="Percent 8" xfId="171"/>
    <cellStyle name="Percent 8 2" xfId="172"/>
    <cellStyle name="Percent 9" xfId="173"/>
    <cellStyle name="Title 2" xfId="174"/>
    <cellStyle name="Total 2" xfId="175"/>
    <cellStyle name="Unprot" xfId="176"/>
    <cellStyle name="Unprot$" xfId="177"/>
    <cellStyle name="Unprotect" xfId="178"/>
    <cellStyle name="Warning Text 2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X$62" lockText="1" noThreeD="1"/>
</file>

<file path=xl/ctrlProps/ctrlProp2.xml><?xml version="1.0" encoding="utf-8"?>
<formControlPr xmlns="http://schemas.microsoft.com/office/spreadsheetml/2009/9/main" objectType="CheckBox" fmlaLink="$Y$6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30480</xdr:rowOff>
    </xdr:from>
    <xdr:to>
      <xdr:col>3</xdr:col>
      <xdr:colOff>259080</xdr:colOff>
      <xdr:row>2</xdr:row>
      <xdr:rowOff>236220</xdr:rowOff>
    </xdr:to>
    <xdr:pic>
      <xdr:nvPicPr>
        <xdr:cNvPr id="1039" name="Picture 15" descr="TRSA_Tagline_CMYK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0480"/>
          <a:ext cx="1280160" cy="64008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164</xdr:row>
          <xdr:rowOff>0</xdr:rowOff>
        </xdr:from>
        <xdr:to>
          <xdr:col>20</xdr:col>
          <xdr:colOff>0</xdr:colOff>
          <xdr:row>227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164</xdr:row>
          <xdr:rowOff>0</xdr:rowOff>
        </xdr:from>
        <xdr:to>
          <xdr:col>20</xdr:col>
          <xdr:colOff>0</xdr:colOff>
          <xdr:row>227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PROFIT/NTMA/Prep/NTMA2011%20OCEC%20Surv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fit/Ingc/ingcq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nfidentiality"/>
      <sheetName val="Demographics"/>
      <sheetName val="Balance Sheet"/>
      <sheetName val="Income Statement"/>
      <sheetName val="Exec Comp"/>
      <sheetName val="Print"/>
      <sheetName val="Data"/>
    </sheetNames>
    <sheetDataSet>
      <sheetData sheetId="0" refreshError="1"/>
      <sheetData sheetId="1" refreshError="1"/>
      <sheetData sheetId="2" refreshError="1">
        <row r="32">
          <cell r="R32">
            <v>100</v>
          </cell>
        </row>
        <row r="43">
          <cell r="R43">
            <v>100</v>
          </cell>
        </row>
      </sheetData>
      <sheetData sheetId="3" refreshError="1">
        <row r="27">
          <cell r="W27">
            <v>0</v>
          </cell>
        </row>
      </sheetData>
      <sheetData sheetId="4" refreshError="1">
        <row r="11">
          <cell r="T11">
            <v>0</v>
          </cell>
        </row>
        <row r="29">
          <cell r="T29">
            <v>0</v>
          </cell>
        </row>
        <row r="38">
          <cell r="T38">
            <v>0</v>
          </cell>
        </row>
        <row r="45">
          <cell r="T45">
            <v>0</v>
          </cell>
        </row>
      </sheetData>
      <sheetData sheetId="5" refreshError="1">
        <row r="10">
          <cell r="R10" t="str">
            <v/>
          </cell>
        </row>
        <row r="11">
          <cell r="R11" t="str">
            <v/>
          </cell>
        </row>
        <row r="12">
          <cell r="R12" t="str">
            <v/>
          </cell>
        </row>
        <row r="13">
          <cell r="R13" t="str">
            <v/>
          </cell>
        </row>
        <row r="14">
          <cell r="R14" t="str">
            <v/>
          </cell>
        </row>
        <row r="15">
          <cell r="R15" t="str">
            <v/>
          </cell>
        </row>
        <row r="16">
          <cell r="R16" t="str">
            <v/>
          </cell>
        </row>
        <row r="17">
          <cell r="R17" t="str">
            <v/>
          </cell>
        </row>
        <row r="20">
          <cell r="R20" t="str">
            <v/>
          </cell>
        </row>
        <row r="21">
          <cell r="R21" t="str">
            <v/>
          </cell>
        </row>
        <row r="22">
          <cell r="R22" t="str">
            <v/>
          </cell>
        </row>
        <row r="23">
          <cell r="R23" t="str">
            <v/>
          </cell>
        </row>
        <row r="24">
          <cell r="R24" t="str">
            <v/>
          </cell>
        </row>
        <row r="25"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29">
          <cell r="R29" t="str">
            <v/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nfidentiality"/>
      <sheetName val="Genl Info"/>
      <sheetName val="Exec Comp"/>
      <sheetName val="Employee Comp"/>
      <sheetName val="Sales Staff Policy"/>
      <sheetName val="Service Staff Policy"/>
      <sheetName val="Benefit Programs"/>
      <sheetName val="Print"/>
    </sheetNames>
    <sheetDataSet>
      <sheetData sheetId="0"/>
      <sheetData sheetId="1"/>
      <sheetData sheetId="2"/>
      <sheetData sheetId="3">
        <row r="2">
          <cell r="N2" t="str">
            <v>Y</v>
          </cell>
        </row>
        <row r="3">
          <cell r="N3" t="str">
            <v>N</v>
          </cell>
        </row>
        <row r="4">
          <cell r="N4" t="str">
            <v>y</v>
          </cell>
        </row>
        <row r="5">
          <cell r="N5" t="str">
            <v>n</v>
          </cell>
        </row>
        <row r="6">
          <cell r="N6" t="str">
            <v xml:space="preserve">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urveys@mackayresearchgroup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info@mackayresearchgroup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rveys@mackayresearchgroup.com" TargetMode="External"/><Relationship Id="rId10" Type="http://schemas.openxmlformats.org/officeDocument/2006/relationships/ctrlProp" Target="../ctrlProps/ctrlProp2.xml"/><Relationship Id="rId4" Type="http://schemas.openxmlformats.org/officeDocument/2006/relationships/hyperlink" Target="mailto:surveys@mackayresearchgroup.com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Y245"/>
  <sheetViews>
    <sheetView showGridLines="0" showRowColHeaders="0" tabSelected="1" zoomScaleNormal="100" zoomScaleSheetLayoutView="100" workbookViewId="0">
      <selection activeCell="F19" sqref="F19:J19"/>
    </sheetView>
  </sheetViews>
  <sheetFormatPr defaultColWidth="0" defaultRowHeight="12.3" zeroHeight="1"/>
  <cols>
    <col min="1" max="1" width="4.71875" customWidth="1"/>
    <col min="2" max="7" width="5.71875" customWidth="1"/>
    <col min="8" max="8" width="12.71875" customWidth="1"/>
    <col min="9" max="9" width="2.71875" customWidth="1"/>
    <col min="10" max="10" width="12.71875" customWidth="1"/>
    <col min="11" max="11" width="2.71875" customWidth="1"/>
    <col min="12" max="12" width="13.27734375" customWidth="1"/>
    <col min="13" max="13" width="1.71875" customWidth="1"/>
    <col min="14" max="14" width="8.71875" customWidth="1"/>
    <col min="15" max="15" width="1.71875" customWidth="1"/>
    <col min="16" max="16" width="8.71875" customWidth="1"/>
    <col min="17" max="17" width="2.71875" customWidth="1"/>
    <col min="18" max="26" width="9.1640625" style="116" customWidth="1"/>
    <col min="27" max="77" width="0" style="116" hidden="1" customWidth="1"/>
    <col min="78" max="16384" width="9.1640625" style="116" hidden="1"/>
  </cols>
  <sheetData>
    <row r="1" spans="1:17">
      <c r="A1" s="66"/>
      <c r="B1" s="66"/>
      <c r="C1" s="66"/>
      <c r="D1" s="66"/>
      <c r="E1" s="66"/>
      <c r="F1" s="66"/>
      <c r="G1" s="66"/>
      <c r="H1" s="66"/>
      <c r="I1" s="66"/>
      <c r="J1" s="66"/>
      <c r="K1" s="182"/>
      <c r="L1" s="183" t="s">
        <v>10</v>
      </c>
      <c r="M1" s="184"/>
      <c r="N1" s="66"/>
      <c r="O1" s="66"/>
      <c r="P1" s="66"/>
      <c r="Q1" s="66"/>
    </row>
    <row r="2" spans="1:17" ht="21.9">
      <c r="A2" s="66"/>
      <c r="B2" s="66"/>
      <c r="C2" s="89"/>
      <c r="D2" s="66"/>
      <c r="E2" s="66"/>
      <c r="F2" s="66"/>
      <c r="G2" s="66"/>
      <c r="H2" s="90">
        <v>2025</v>
      </c>
      <c r="I2" s="66"/>
      <c r="J2" s="66"/>
      <c r="K2" s="199">
        <v>45800</v>
      </c>
      <c r="L2" s="200"/>
      <c r="M2" s="201"/>
      <c r="N2" s="66"/>
      <c r="O2" s="66"/>
      <c r="P2" s="66"/>
      <c r="Q2" s="66"/>
    </row>
    <row r="3" spans="1:17" ht="22" customHeight="1">
      <c r="A3" s="66"/>
      <c r="B3" s="66"/>
      <c r="C3" s="89"/>
      <c r="D3" s="66"/>
      <c r="E3" s="66"/>
      <c r="F3" s="91" t="s">
        <v>249</v>
      </c>
      <c r="G3" s="66"/>
      <c r="H3" s="66"/>
      <c r="I3" s="92"/>
      <c r="J3" s="66"/>
      <c r="K3" s="66"/>
      <c r="L3" s="66"/>
      <c r="M3" s="66"/>
      <c r="N3" s="66"/>
      <c r="O3" s="66"/>
      <c r="P3" s="66"/>
      <c r="Q3" s="66"/>
    </row>
    <row r="4" spans="1:17" s="208" customFormat="1" ht="24" customHeight="1" thickBot="1">
      <c r="B4" s="207" t="s">
        <v>145</v>
      </c>
      <c r="C4" s="209"/>
      <c r="D4" s="210"/>
      <c r="E4" s="210"/>
      <c r="F4" s="210"/>
      <c r="G4" s="210"/>
      <c r="H4" s="198" t="s">
        <v>75</v>
      </c>
      <c r="I4" s="198"/>
      <c r="J4" s="198"/>
      <c r="K4" s="198"/>
      <c r="L4" s="210"/>
      <c r="M4" s="210"/>
      <c r="N4" s="209"/>
      <c r="O4" s="209"/>
      <c r="P4" s="211"/>
    </row>
    <row r="5" spans="1:17" ht="12.75" customHeight="1">
      <c r="A5" s="116"/>
      <c r="B5" s="61"/>
      <c r="C5" s="62"/>
      <c r="D5" s="62"/>
      <c r="E5" s="62"/>
      <c r="F5" s="63"/>
      <c r="G5" s="63"/>
      <c r="H5" s="63" t="s">
        <v>63</v>
      </c>
      <c r="I5" s="62"/>
      <c r="J5" s="62"/>
      <c r="K5" s="62"/>
      <c r="L5" s="62"/>
      <c r="M5" s="62"/>
      <c r="N5" s="64"/>
      <c r="O5" s="116"/>
      <c r="P5" s="116"/>
      <c r="Q5" s="116"/>
    </row>
    <row r="6" spans="1:17" ht="12.75" customHeight="1">
      <c r="A6" s="116"/>
      <c r="B6" s="65"/>
      <c r="C6" s="66"/>
      <c r="D6" s="66"/>
      <c r="E6" s="66"/>
      <c r="F6" s="67"/>
      <c r="G6" s="67"/>
      <c r="H6" s="67" t="s">
        <v>74</v>
      </c>
      <c r="I6" s="66"/>
      <c r="J6" s="66"/>
      <c r="K6" s="66"/>
      <c r="L6" s="66"/>
      <c r="M6" s="66"/>
      <c r="N6" s="68"/>
      <c r="O6" s="116"/>
      <c r="P6" s="116"/>
      <c r="Q6" s="116"/>
    </row>
    <row r="7" spans="1:17" ht="12.75" customHeight="1" thickBot="1">
      <c r="A7" s="116"/>
      <c r="B7" s="69"/>
      <c r="C7" s="70"/>
      <c r="D7" s="70"/>
      <c r="E7" s="70"/>
      <c r="F7" s="71"/>
      <c r="G7" s="71"/>
      <c r="H7" s="71" t="s">
        <v>11</v>
      </c>
      <c r="I7" s="70"/>
      <c r="J7" s="70"/>
      <c r="K7" s="70"/>
      <c r="L7" s="70"/>
      <c r="M7" s="70"/>
      <c r="N7" s="72"/>
      <c r="O7" s="116"/>
      <c r="P7" s="116"/>
      <c r="Q7" s="116"/>
    </row>
    <row r="8" spans="1:17" ht="12.75" customHeight="1">
      <c r="A8" s="116"/>
      <c r="B8" s="180"/>
      <c r="C8" s="181"/>
      <c r="D8" s="116"/>
      <c r="E8" s="124"/>
      <c r="F8" s="124"/>
      <c r="G8" s="124"/>
      <c r="H8" s="124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12.75" customHeight="1">
      <c r="A9" s="7"/>
      <c r="B9" s="15" t="s">
        <v>12</v>
      </c>
      <c r="C9" s="13"/>
      <c r="D9" s="7"/>
      <c r="E9" s="14"/>
      <c r="F9" s="14"/>
      <c r="G9" s="14"/>
      <c r="H9" s="14"/>
      <c r="I9" s="7"/>
      <c r="J9" s="7"/>
      <c r="K9" s="7"/>
      <c r="L9" s="7"/>
      <c r="M9" s="7"/>
      <c r="N9" s="7"/>
      <c r="O9" s="7"/>
      <c r="P9" s="7"/>
      <c r="Q9" s="7"/>
    </row>
    <row r="10" spans="1:17" s="118" customFormat="1" ht="12.75" customHeight="1">
      <c r="A10" s="177" t="s">
        <v>16</v>
      </c>
      <c r="B10" s="118" t="s">
        <v>13</v>
      </c>
      <c r="C10" s="124"/>
      <c r="E10" s="124"/>
      <c r="F10" s="124"/>
      <c r="G10" s="124"/>
      <c r="H10" s="124"/>
    </row>
    <row r="11" spans="1:17" s="118" customFormat="1" ht="12.75" customHeight="1">
      <c r="A11" s="177"/>
      <c r="B11" s="118" t="s">
        <v>14</v>
      </c>
      <c r="C11" s="124"/>
      <c r="E11" s="124"/>
      <c r="F11" s="124"/>
      <c r="G11" s="124"/>
      <c r="H11" s="124"/>
    </row>
    <row r="12" spans="1:17" s="118" customFormat="1" ht="12.75" customHeight="1">
      <c r="A12" s="177" t="s">
        <v>17</v>
      </c>
      <c r="B12" s="116" t="s">
        <v>456</v>
      </c>
      <c r="C12" s="124"/>
      <c r="E12" s="124"/>
      <c r="F12" s="124"/>
      <c r="G12" s="124"/>
      <c r="H12" s="124"/>
    </row>
    <row r="13" spans="1:17" s="118" customFormat="1" ht="12.75" customHeight="1">
      <c r="A13" s="177" t="s">
        <v>18</v>
      </c>
      <c r="B13" s="116" t="s">
        <v>141</v>
      </c>
      <c r="C13" s="124"/>
      <c r="E13" s="124"/>
      <c r="F13" s="124"/>
      <c r="G13" s="124"/>
      <c r="H13" s="124"/>
    </row>
    <row r="14" spans="1:17" s="118" customFormat="1" ht="12.75" customHeight="1">
      <c r="A14" s="177" t="s">
        <v>19</v>
      </c>
      <c r="B14" s="118" t="s">
        <v>15</v>
      </c>
      <c r="C14" s="124"/>
      <c r="E14" s="124"/>
      <c r="F14" s="124"/>
      <c r="G14" s="124"/>
      <c r="H14" s="124"/>
    </row>
    <row r="15" spans="1:17" s="118" customFormat="1" ht="12.75" customHeight="1">
      <c r="A15" s="177" t="s">
        <v>30</v>
      </c>
      <c r="B15" s="125" t="s">
        <v>148</v>
      </c>
      <c r="C15" s="124"/>
      <c r="E15" s="124"/>
      <c r="F15" s="124"/>
      <c r="G15" s="124"/>
      <c r="H15" s="124"/>
    </row>
    <row r="16" spans="1:17" s="118" customFormat="1" ht="12.75" customHeight="1">
      <c r="A16" s="177" t="s">
        <v>31</v>
      </c>
      <c r="B16" s="119" t="s">
        <v>252</v>
      </c>
      <c r="C16" s="124"/>
      <c r="E16" s="124"/>
      <c r="F16" s="124"/>
      <c r="G16" s="124"/>
      <c r="H16" s="124"/>
    </row>
    <row r="17" spans="1:77" s="118" customFormat="1" ht="12.75" customHeight="1">
      <c r="A17" s="177"/>
      <c r="B17" s="119" t="s">
        <v>478</v>
      </c>
      <c r="C17" s="131"/>
    </row>
    <row r="18" spans="1:77" s="118" customFormat="1" ht="12.75" customHeight="1">
      <c r="A18" s="177"/>
      <c r="B18" s="119"/>
      <c r="C18" s="131"/>
      <c r="J18" s="227"/>
    </row>
    <row r="19" spans="1:77" ht="12.75" customHeight="1">
      <c r="A19" s="155"/>
      <c r="B19" s="116"/>
      <c r="C19" s="116"/>
      <c r="D19" s="116"/>
      <c r="E19" s="214" t="s">
        <v>493</v>
      </c>
      <c r="F19" s="215"/>
      <c r="G19" s="203"/>
      <c r="H19" s="203"/>
      <c r="I19" s="203"/>
      <c r="J19" s="204"/>
      <c r="K19" s="179"/>
      <c r="L19" s="116"/>
      <c r="M19" s="116"/>
      <c r="N19" s="116"/>
      <c r="O19" s="116"/>
      <c r="P19" s="116"/>
      <c r="Q19" s="116"/>
    </row>
    <row r="20" spans="1:77" ht="12.75" hidden="1" customHeight="1">
      <c r="A20" s="155"/>
      <c r="B20" s="116"/>
      <c r="C20" s="116"/>
      <c r="D20" s="116"/>
      <c r="E20" s="178" t="s">
        <v>270</v>
      </c>
      <c r="F20" s="202"/>
      <c r="G20" s="203"/>
      <c r="H20" s="203"/>
      <c r="I20" s="203"/>
      <c r="J20" s="204"/>
      <c r="K20" s="179"/>
      <c r="L20" s="116"/>
      <c r="M20" s="116"/>
      <c r="N20" s="116"/>
      <c r="O20" s="116"/>
      <c r="P20" s="116"/>
      <c r="Q20" s="116"/>
    </row>
    <row r="21" spans="1:77" ht="12.75" customHeight="1">
      <c r="A21" s="155"/>
      <c r="B21" s="116"/>
      <c r="C21" s="116"/>
      <c r="D21" s="116"/>
      <c r="E21" s="178" t="s">
        <v>9</v>
      </c>
      <c r="F21" s="215"/>
      <c r="G21" s="203"/>
      <c r="H21" s="203"/>
      <c r="I21" s="203"/>
      <c r="J21" s="204"/>
      <c r="K21" s="179"/>
      <c r="L21" s="116"/>
      <c r="M21" s="116"/>
      <c r="N21" s="116"/>
      <c r="O21" s="116"/>
      <c r="P21" s="116"/>
      <c r="Q21" s="116"/>
    </row>
    <row r="22" spans="1:77" ht="12.75" customHeight="1">
      <c r="A22" s="116"/>
      <c r="B22" s="116"/>
      <c r="C22" s="116"/>
      <c r="D22" s="116"/>
      <c r="E22" s="178" t="s">
        <v>0</v>
      </c>
      <c r="F22" s="215"/>
      <c r="G22" s="203"/>
      <c r="H22" s="203"/>
      <c r="I22" s="203"/>
      <c r="J22" s="204"/>
      <c r="K22" s="179"/>
      <c r="L22" s="116"/>
      <c r="M22" s="116"/>
      <c r="N22" s="116"/>
      <c r="O22" s="116"/>
      <c r="P22" s="116"/>
      <c r="Q22" s="116"/>
    </row>
    <row r="23" spans="1:77" ht="12.75" customHeight="1">
      <c r="A23" s="116"/>
      <c r="B23" s="116"/>
      <c r="C23" s="116"/>
      <c r="D23" s="116"/>
      <c r="E23" s="178"/>
      <c r="F23" s="215"/>
      <c r="G23" s="203"/>
      <c r="H23" s="203"/>
      <c r="I23" s="203"/>
      <c r="J23" s="204"/>
      <c r="K23" s="179"/>
      <c r="L23" s="116"/>
      <c r="M23" s="116"/>
      <c r="N23" s="116"/>
      <c r="O23" s="116"/>
      <c r="P23" s="116"/>
      <c r="Q23" s="116"/>
    </row>
    <row r="24" spans="1:77" ht="12.75" customHeight="1">
      <c r="A24" s="116"/>
      <c r="B24" s="116"/>
      <c r="C24" s="116"/>
      <c r="D24" s="116"/>
      <c r="E24" s="178" t="s">
        <v>273</v>
      </c>
      <c r="F24" s="215"/>
      <c r="G24" s="203"/>
      <c r="H24" s="203"/>
      <c r="I24" s="203"/>
      <c r="J24" s="204"/>
      <c r="K24" s="179"/>
      <c r="L24" s="116"/>
      <c r="M24" s="116"/>
      <c r="N24" s="116"/>
      <c r="O24" s="116"/>
      <c r="P24" s="116"/>
      <c r="Q24" s="116"/>
    </row>
    <row r="25" spans="1:77" ht="12.75" customHeight="1">
      <c r="A25" s="116"/>
      <c r="B25" s="116"/>
      <c r="C25" s="116"/>
      <c r="D25" s="116"/>
      <c r="E25" s="178" t="s">
        <v>274</v>
      </c>
      <c r="F25" s="217"/>
      <c r="G25" s="218"/>
      <c r="H25" s="218"/>
      <c r="I25" s="218"/>
      <c r="J25" s="219"/>
      <c r="K25" s="179"/>
      <c r="L25" s="116"/>
      <c r="M25" s="116"/>
      <c r="N25" s="116"/>
      <c r="O25" s="116"/>
      <c r="P25" s="116"/>
      <c r="Q25" s="116"/>
    </row>
    <row r="26" spans="1:77" ht="12.75" customHeight="1">
      <c r="A26" s="116"/>
      <c r="B26" s="116"/>
      <c r="C26" s="116"/>
      <c r="D26" s="116"/>
      <c r="E26" s="178" t="s">
        <v>313</v>
      </c>
      <c r="F26" s="220"/>
      <c r="G26" s="206"/>
      <c r="H26" s="175"/>
      <c r="I26" s="176"/>
      <c r="J26" s="176"/>
      <c r="K26" s="116"/>
      <c r="L26" s="116"/>
      <c r="M26" s="116"/>
      <c r="N26" s="116"/>
      <c r="O26" s="116"/>
      <c r="P26" s="116"/>
      <c r="Q26" s="116"/>
    </row>
    <row r="27" spans="1:77" ht="12.75" customHeight="1">
      <c r="A27" s="116"/>
      <c r="B27" s="116"/>
      <c r="C27" s="116"/>
      <c r="D27" s="116"/>
      <c r="E27" s="178" t="s">
        <v>1</v>
      </c>
      <c r="F27" s="221"/>
      <c r="G27" s="222"/>
      <c r="H27" s="222"/>
      <c r="I27" s="222"/>
      <c r="J27" s="223"/>
      <c r="K27" s="179"/>
      <c r="L27" s="116"/>
      <c r="M27" s="116"/>
      <c r="N27" s="116"/>
      <c r="O27" s="116"/>
      <c r="P27" s="116"/>
      <c r="Q27" s="116"/>
    </row>
    <row r="28" spans="1:77" ht="12.75" customHeight="1">
      <c r="A28" s="116"/>
      <c r="B28" s="116"/>
      <c r="C28" s="116"/>
      <c r="D28" s="116"/>
      <c r="E28" s="178" t="s">
        <v>40</v>
      </c>
      <c r="F28" s="216"/>
      <c r="G28" s="205"/>
      <c r="H28" s="205"/>
      <c r="I28" s="205"/>
      <c r="J28" s="206"/>
      <c r="K28" s="179"/>
      <c r="L28" s="116"/>
      <c r="M28" s="116"/>
      <c r="N28" s="116"/>
      <c r="O28" s="116"/>
      <c r="P28" s="116"/>
      <c r="Q28" s="116"/>
    </row>
    <row r="29" spans="1:77" ht="12.75" customHeight="1" thickBot="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BS29" s="116">
        <v>0</v>
      </c>
      <c r="BT29" s="116" t="s">
        <v>165</v>
      </c>
    </row>
    <row r="30" spans="1:77" ht="21" customHeight="1">
      <c r="A30" s="62"/>
      <c r="B30" s="88" t="s">
        <v>140</v>
      </c>
      <c r="C30" s="62"/>
      <c r="D30" s="62"/>
      <c r="E30" s="62" t="s">
        <v>388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BS30" s="116">
        <v>0</v>
      </c>
      <c r="BT30" s="116" t="s">
        <v>440</v>
      </c>
    </row>
    <row r="31" spans="1:77" ht="15" customHeight="1">
      <c r="A31" s="129" t="s">
        <v>16</v>
      </c>
      <c r="B31" s="118" t="s">
        <v>432</v>
      </c>
      <c r="C31" s="116"/>
      <c r="D31" s="116"/>
      <c r="E31" s="116"/>
      <c r="F31" s="116"/>
      <c r="G31" s="143"/>
      <c r="H31" s="143"/>
      <c r="I31" s="172"/>
      <c r="J31" s="76"/>
      <c r="K31" s="116"/>
      <c r="L31" s="93" t="s">
        <v>433</v>
      </c>
      <c r="M31" s="7"/>
      <c r="N31" s="7"/>
      <c r="O31" s="116"/>
      <c r="P31" s="116"/>
      <c r="Q31" s="116"/>
    </row>
    <row r="32" spans="1:77" ht="15" customHeight="1">
      <c r="A32" s="129" t="s">
        <v>17</v>
      </c>
      <c r="B32" s="119" t="s">
        <v>77</v>
      </c>
      <c r="C32" s="116"/>
      <c r="D32" s="116"/>
      <c r="E32" s="116"/>
      <c r="F32" s="116"/>
      <c r="G32" s="116"/>
      <c r="H32" s="116"/>
      <c r="I32" s="116"/>
      <c r="J32" s="76"/>
      <c r="K32" s="116"/>
      <c r="L32" s="93" t="str">
        <f>VLOOKUP(J32,BS30:BT41,2)</f>
        <v>Enter 1-10</v>
      </c>
      <c r="M32" s="116"/>
      <c r="N32" s="116"/>
      <c r="O32" s="116"/>
      <c r="P32" s="116"/>
      <c r="Q32" s="116"/>
      <c r="BS32" s="116">
        <v>1</v>
      </c>
      <c r="BT32" s="116" t="s">
        <v>434</v>
      </c>
      <c r="BY32" s="116" t="s">
        <v>403</v>
      </c>
    </row>
    <row r="33" spans="1:77" ht="12.75" customHeight="1">
      <c r="A33" s="116"/>
      <c r="B33" s="132" t="s">
        <v>441</v>
      </c>
      <c r="C33" s="132"/>
      <c r="D33" s="132"/>
      <c r="E33" s="116"/>
      <c r="F33" s="132"/>
      <c r="G33" s="132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BS33" s="116">
        <v>2</v>
      </c>
      <c r="BT33" s="116" t="s">
        <v>435</v>
      </c>
      <c r="BY33" s="116" t="s">
        <v>404</v>
      </c>
    </row>
    <row r="34" spans="1:77" ht="12.75" customHeight="1">
      <c r="A34" s="116"/>
      <c r="B34" s="132" t="s">
        <v>442</v>
      </c>
      <c r="C34" s="132"/>
      <c r="D34" s="132"/>
      <c r="E34" s="132"/>
      <c r="F34" s="132"/>
      <c r="G34" s="132"/>
      <c r="H34" s="132"/>
      <c r="I34" s="116"/>
      <c r="J34" s="116"/>
      <c r="K34" s="116"/>
      <c r="L34" s="116"/>
      <c r="M34" s="116"/>
      <c r="N34" s="116"/>
      <c r="O34" s="116"/>
      <c r="P34" s="116"/>
      <c r="Q34" s="116"/>
      <c r="BS34" s="116">
        <v>3</v>
      </c>
      <c r="BT34" s="118" t="s">
        <v>436</v>
      </c>
      <c r="BY34" s="116" t="s">
        <v>90</v>
      </c>
    </row>
    <row r="35" spans="1:77" ht="12.75" customHeight="1">
      <c r="A35" s="116"/>
      <c r="B35" s="132" t="s">
        <v>443</v>
      </c>
      <c r="C35" s="132"/>
      <c r="D35" s="132"/>
      <c r="E35" s="132"/>
      <c r="F35" s="132"/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BS35" s="116">
        <v>4</v>
      </c>
      <c r="BT35" s="118" t="s">
        <v>437</v>
      </c>
      <c r="BY35" s="116" t="s">
        <v>91</v>
      </c>
    </row>
    <row r="36" spans="1:77" ht="15" customHeight="1">
      <c r="A36" s="129" t="s">
        <v>18</v>
      </c>
      <c r="B36" s="119" t="s">
        <v>78</v>
      </c>
      <c r="C36" s="116"/>
      <c r="D36" s="116"/>
      <c r="E36" s="116"/>
      <c r="F36" s="143"/>
      <c r="G36" s="143"/>
      <c r="H36" s="143"/>
      <c r="I36" s="172"/>
      <c r="J36" s="76"/>
      <c r="K36" s="116"/>
      <c r="L36" s="116"/>
      <c r="M36" s="116"/>
      <c r="N36" s="116"/>
      <c r="O36" s="116"/>
      <c r="P36" s="116"/>
      <c r="Q36" s="116"/>
      <c r="BS36" s="116">
        <v>5</v>
      </c>
      <c r="BT36" s="116" t="s">
        <v>90</v>
      </c>
      <c r="BY36" s="116" t="s">
        <v>92</v>
      </c>
    </row>
    <row r="37" spans="1:77" ht="15" customHeight="1">
      <c r="A37" s="129" t="s">
        <v>19</v>
      </c>
      <c r="B37" s="119" t="s">
        <v>79</v>
      </c>
      <c r="C37" s="116"/>
      <c r="D37" s="116"/>
      <c r="E37" s="143"/>
      <c r="F37" s="145"/>
      <c r="G37" s="145"/>
      <c r="H37" s="145"/>
      <c r="I37" s="146"/>
      <c r="J37" s="76"/>
      <c r="K37" s="116"/>
      <c r="L37" s="116"/>
      <c r="M37" s="116"/>
      <c r="N37" s="116"/>
      <c r="O37" s="116"/>
      <c r="P37" s="116"/>
      <c r="Q37" s="116"/>
      <c r="BS37" s="116">
        <v>6</v>
      </c>
      <c r="BT37" s="116" t="s">
        <v>92</v>
      </c>
      <c r="BY37" s="116" t="s">
        <v>253</v>
      </c>
    </row>
    <row r="38" spans="1:77" ht="15" customHeight="1">
      <c r="A38" s="129" t="s">
        <v>30</v>
      </c>
      <c r="B38" s="119" t="s">
        <v>169</v>
      </c>
      <c r="C38" s="116"/>
      <c r="D38" s="116"/>
      <c r="E38" s="116"/>
      <c r="F38" s="147"/>
      <c r="G38" s="145"/>
      <c r="H38" s="145"/>
      <c r="I38" s="146"/>
      <c r="J38" s="76"/>
      <c r="K38" s="116"/>
      <c r="L38" s="116"/>
      <c r="M38" s="116"/>
      <c r="N38" s="116"/>
      <c r="O38" s="116"/>
      <c r="P38" s="116"/>
      <c r="Q38" s="116"/>
      <c r="BS38" s="116">
        <v>7</v>
      </c>
      <c r="BT38" s="116" t="s">
        <v>253</v>
      </c>
      <c r="BY38" s="116" t="s">
        <v>93</v>
      </c>
    </row>
    <row r="39" spans="1:77" ht="15" customHeight="1">
      <c r="A39" s="129" t="s">
        <v>31</v>
      </c>
      <c r="B39" s="119" t="s">
        <v>168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BS39" s="116">
        <v>8</v>
      </c>
      <c r="BT39" s="118" t="s">
        <v>438</v>
      </c>
      <c r="BY39" s="116" t="s">
        <v>94</v>
      </c>
    </row>
    <row r="40" spans="1:77" ht="12" customHeight="1">
      <c r="A40" s="116"/>
      <c r="B40" s="132" t="s">
        <v>82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BS40" s="116">
        <v>9</v>
      </c>
      <c r="BT40" s="118" t="s">
        <v>439</v>
      </c>
    </row>
    <row r="41" spans="1:77" ht="12" customHeight="1">
      <c r="A41" s="116"/>
      <c r="B41" s="132" t="s">
        <v>81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BS41" s="116">
        <v>10</v>
      </c>
      <c r="BT41" s="116" t="s">
        <v>93</v>
      </c>
    </row>
    <row r="42" spans="1:77" ht="12.75" customHeight="1">
      <c r="A42" s="116"/>
      <c r="B42" s="118" t="s">
        <v>80</v>
      </c>
      <c r="C42" s="116"/>
      <c r="D42" s="116"/>
      <c r="E42" s="116"/>
      <c r="F42" s="143"/>
      <c r="G42" s="143"/>
      <c r="H42" s="143"/>
      <c r="I42" s="172"/>
      <c r="J42" s="77"/>
      <c r="K42" s="116"/>
      <c r="L42" s="116"/>
      <c r="M42" s="116"/>
      <c r="N42" s="116"/>
      <c r="O42" s="116"/>
      <c r="P42" s="116"/>
      <c r="Q42" s="116"/>
      <c r="BS42" s="116">
        <v>11</v>
      </c>
    </row>
    <row r="43" spans="1:77" ht="12.75" customHeight="1">
      <c r="A43" s="116"/>
      <c r="B43" s="118" t="s">
        <v>83</v>
      </c>
      <c r="C43" s="116"/>
      <c r="D43" s="116"/>
      <c r="E43" s="143"/>
      <c r="F43" s="145"/>
      <c r="G43" s="145"/>
      <c r="H43" s="145"/>
      <c r="I43" s="146"/>
      <c r="J43" s="77"/>
      <c r="K43" s="116"/>
      <c r="L43" s="116"/>
      <c r="M43" s="116"/>
      <c r="N43" s="116"/>
      <c r="O43" s="116"/>
      <c r="P43" s="116"/>
      <c r="Q43" s="116"/>
      <c r="BS43" s="116">
        <v>12</v>
      </c>
    </row>
    <row r="44" spans="1:77" ht="12.75" customHeight="1">
      <c r="A44" s="116"/>
      <c r="B44" s="118" t="s">
        <v>84</v>
      </c>
      <c r="C44" s="116"/>
      <c r="D44" s="116"/>
      <c r="E44" s="116"/>
      <c r="F44" s="147"/>
      <c r="G44" s="147"/>
      <c r="H44" s="145"/>
      <c r="I44" s="146"/>
      <c r="J44" s="77"/>
      <c r="K44" s="116"/>
      <c r="L44" s="116"/>
      <c r="M44" s="116"/>
      <c r="N44" s="116"/>
      <c r="O44" s="116"/>
      <c r="P44" s="116"/>
      <c r="Q44" s="116"/>
    </row>
    <row r="45" spans="1:77" ht="12.75" customHeight="1">
      <c r="A45" s="116"/>
      <c r="B45" s="118" t="s">
        <v>85</v>
      </c>
      <c r="C45" s="116"/>
      <c r="D45" s="116"/>
      <c r="E45" s="116"/>
      <c r="F45" s="143"/>
      <c r="G45" s="143"/>
      <c r="H45" s="145"/>
      <c r="I45" s="146"/>
      <c r="J45" s="77"/>
      <c r="K45" s="116"/>
      <c r="L45" s="116"/>
      <c r="M45" s="116"/>
      <c r="N45" s="116"/>
      <c r="O45" s="116"/>
      <c r="P45" s="116"/>
      <c r="Q45" s="116"/>
    </row>
    <row r="46" spans="1:77" ht="12.75" customHeight="1">
      <c r="A46" s="116"/>
      <c r="B46" s="118" t="s">
        <v>86</v>
      </c>
      <c r="C46" s="116"/>
      <c r="D46" s="116"/>
      <c r="E46" s="116"/>
      <c r="F46" s="147"/>
      <c r="G46" s="145"/>
      <c r="H46" s="145"/>
      <c r="I46" s="146"/>
      <c r="J46" s="77"/>
      <c r="K46" s="116"/>
      <c r="L46" s="116"/>
      <c r="M46" s="116"/>
      <c r="N46" s="116"/>
      <c r="O46" s="116"/>
      <c r="P46" s="116"/>
      <c r="Q46" s="116"/>
    </row>
    <row r="47" spans="1:77">
      <c r="A47" s="116"/>
      <c r="B47" s="118" t="s">
        <v>87</v>
      </c>
      <c r="C47" s="116"/>
      <c r="D47" s="116"/>
      <c r="E47" s="143"/>
      <c r="F47" s="143"/>
      <c r="G47" s="145"/>
      <c r="H47" s="145"/>
      <c r="I47" s="146"/>
      <c r="J47" s="77"/>
      <c r="K47" s="116"/>
      <c r="L47" s="116"/>
      <c r="M47" s="116"/>
      <c r="N47" s="116"/>
      <c r="O47" s="116"/>
      <c r="P47" s="116"/>
      <c r="Q47" s="116"/>
    </row>
    <row r="48" spans="1:77">
      <c r="A48" s="116"/>
      <c r="B48" s="118" t="s">
        <v>88</v>
      </c>
      <c r="C48" s="116"/>
      <c r="D48" s="116"/>
      <c r="E48" s="116"/>
      <c r="F48" s="147"/>
      <c r="G48" s="145"/>
      <c r="H48" s="145"/>
      <c r="I48" s="146"/>
      <c r="J48" s="77"/>
      <c r="K48" s="116"/>
      <c r="L48" s="116"/>
      <c r="M48" s="116"/>
      <c r="N48" s="116"/>
      <c r="O48" s="116"/>
      <c r="P48" s="116"/>
      <c r="Q48" s="116"/>
    </row>
    <row r="49" spans="1:17">
      <c r="A49" s="116"/>
      <c r="B49" s="118" t="s">
        <v>170</v>
      </c>
      <c r="C49" s="116"/>
      <c r="D49" s="116"/>
      <c r="E49" s="116"/>
      <c r="F49" s="116"/>
      <c r="G49" s="147"/>
      <c r="H49" s="147"/>
      <c r="I49" s="173"/>
      <c r="J49" s="77"/>
      <c r="K49" s="116"/>
      <c r="L49" s="116"/>
      <c r="M49" s="116"/>
      <c r="N49" s="116"/>
      <c r="O49" s="116"/>
      <c r="P49" s="116"/>
      <c r="Q49" s="116"/>
    </row>
    <row r="50" spans="1:17">
      <c r="A50" s="116"/>
      <c r="B50" s="116"/>
      <c r="C50" s="119" t="s">
        <v>89</v>
      </c>
      <c r="D50" s="116"/>
      <c r="E50" s="116"/>
      <c r="F50" s="116"/>
      <c r="G50" s="116"/>
      <c r="H50" s="116"/>
      <c r="I50" s="116"/>
      <c r="J50" s="170">
        <f>SUM(J42:J49)</f>
        <v>0</v>
      </c>
      <c r="K50" s="116"/>
      <c r="L50" s="116"/>
      <c r="M50" s="116"/>
      <c r="N50" s="116"/>
      <c r="O50" s="116"/>
      <c r="P50" s="116"/>
      <c r="Q50" s="116"/>
    </row>
    <row r="51" spans="1:17" ht="12.6">
      <c r="A51" s="129" t="s">
        <v>32</v>
      </c>
      <c r="B51" s="118" t="s">
        <v>445</v>
      </c>
      <c r="C51" s="116"/>
      <c r="D51" s="116"/>
      <c r="E51" s="116"/>
      <c r="F51" s="116"/>
      <c r="G51" s="116"/>
      <c r="H51" s="116"/>
      <c r="I51" s="116"/>
      <c r="J51" s="76"/>
      <c r="K51" s="116"/>
      <c r="L51" s="132" t="s">
        <v>444</v>
      </c>
      <c r="M51" s="116"/>
      <c r="N51" s="116"/>
      <c r="O51" s="116"/>
      <c r="P51" s="116"/>
      <c r="Q51" s="116"/>
    </row>
    <row r="52" spans="1:17" ht="15" customHeight="1">
      <c r="A52" s="129" t="s">
        <v>33</v>
      </c>
      <c r="B52" s="119" t="s">
        <v>389</v>
      </c>
      <c r="C52" s="119"/>
      <c r="D52" s="116"/>
      <c r="E52" s="116"/>
      <c r="F52" s="116"/>
      <c r="G52" s="116"/>
      <c r="H52" s="116"/>
      <c r="I52" s="116"/>
      <c r="J52" s="170"/>
      <c r="K52" s="116"/>
      <c r="L52" s="116"/>
      <c r="M52" s="116"/>
      <c r="N52" s="116"/>
      <c r="O52" s="116"/>
      <c r="P52" s="116"/>
      <c r="Q52" s="116"/>
    </row>
    <row r="53" spans="1:17">
      <c r="A53" s="129"/>
      <c r="B53" s="118" t="s">
        <v>390</v>
      </c>
      <c r="C53" s="116"/>
      <c r="D53" s="116"/>
      <c r="E53" s="116"/>
      <c r="F53" s="116"/>
      <c r="G53" s="116"/>
      <c r="H53" s="143"/>
      <c r="I53" s="143"/>
      <c r="J53" s="77"/>
      <c r="K53" s="116"/>
      <c r="L53" s="116"/>
      <c r="M53" s="116"/>
      <c r="N53" s="116"/>
      <c r="O53" s="116"/>
      <c r="P53" s="116"/>
      <c r="Q53" s="116"/>
    </row>
    <row r="54" spans="1:17">
      <c r="A54" s="116"/>
      <c r="B54" s="118" t="s">
        <v>391</v>
      </c>
      <c r="C54" s="116"/>
      <c r="D54" s="116"/>
      <c r="E54" s="116"/>
      <c r="F54" s="116"/>
      <c r="G54" s="116"/>
      <c r="H54" s="145"/>
      <c r="I54" s="173" t="s">
        <v>394</v>
      </c>
      <c r="J54" s="77"/>
      <c r="K54" s="116"/>
      <c r="L54" s="116"/>
      <c r="M54" s="116"/>
      <c r="N54" s="116"/>
      <c r="O54" s="116"/>
      <c r="P54" s="116"/>
      <c r="Q54" s="116"/>
    </row>
    <row r="55" spans="1:17">
      <c r="A55" s="116"/>
      <c r="B55" s="118" t="s">
        <v>392</v>
      </c>
      <c r="C55" s="116"/>
      <c r="D55" s="116"/>
      <c r="E55" s="116"/>
      <c r="F55" s="116"/>
      <c r="G55" s="116"/>
      <c r="H55" s="145"/>
      <c r="I55" s="174" t="s">
        <v>395</v>
      </c>
      <c r="J55" s="77"/>
      <c r="K55" s="116"/>
      <c r="L55" s="116"/>
      <c r="M55" s="116"/>
      <c r="N55" s="116"/>
      <c r="O55" s="116"/>
      <c r="P55" s="116"/>
      <c r="Q55" s="116"/>
    </row>
    <row r="56" spans="1:17">
      <c r="A56" s="116"/>
      <c r="B56" s="118" t="s">
        <v>393</v>
      </c>
      <c r="C56" s="116"/>
      <c r="D56" s="116"/>
      <c r="E56" s="116"/>
      <c r="F56" s="116"/>
      <c r="G56" s="116"/>
      <c r="H56" s="145"/>
      <c r="I56" s="143"/>
      <c r="J56" s="171">
        <f>BEGEMP+HIRE-LEFT</f>
        <v>0</v>
      </c>
      <c r="K56" s="116"/>
      <c r="L56" s="116"/>
      <c r="M56" s="116"/>
      <c r="N56" s="116"/>
      <c r="O56" s="116"/>
      <c r="P56" s="116"/>
      <c r="Q56" s="116"/>
    </row>
    <row r="57" spans="1:17" ht="15" customHeight="1">
      <c r="A57" s="129" t="s">
        <v>57</v>
      </c>
      <c r="B57" s="118" t="s">
        <v>171</v>
      </c>
      <c r="C57" s="116"/>
      <c r="D57" s="116"/>
      <c r="E57" s="116"/>
      <c r="F57" s="116"/>
      <c r="G57" s="116"/>
      <c r="H57" s="145"/>
      <c r="I57" s="146"/>
      <c r="J57" s="78"/>
      <c r="K57" s="116"/>
      <c r="L57" s="116"/>
      <c r="M57" s="116"/>
      <c r="N57" s="116"/>
      <c r="O57" s="116"/>
      <c r="P57" s="116"/>
      <c r="Q57" s="116"/>
    </row>
    <row r="58" spans="1:17">
      <c r="A58" s="116"/>
      <c r="B58" s="116"/>
      <c r="C58" s="116"/>
      <c r="D58" s="116"/>
      <c r="E58" s="116"/>
      <c r="F58" s="116"/>
      <c r="G58" s="116"/>
      <c r="H58" s="116"/>
      <c r="I58" s="116"/>
      <c r="J58" s="14" t="str">
        <f>VLOOKUP(J57,BT93:BU105,2)</f>
        <v>Enter 1-12 above</v>
      </c>
      <c r="K58" s="7"/>
      <c r="L58" s="116"/>
      <c r="M58" s="116"/>
      <c r="N58" s="116"/>
      <c r="O58" s="116"/>
      <c r="P58" s="116"/>
      <c r="Q58" s="116"/>
    </row>
    <row r="59" spans="1:17" ht="15" customHeight="1">
      <c r="A59" s="129" t="s">
        <v>58</v>
      </c>
      <c r="B59" s="119" t="s">
        <v>149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</row>
    <row r="60" spans="1:17">
      <c r="A60" s="116"/>
      <c r="B60" s="118" t="s">
        <v>150</v>
      </c>
      <c r="C60" s="116"/>
      <c r="D60" s="116"/>
      <c r="E60" s="143"/>
      <c r="F60" s="143"/>
      <c r="G60" s="143"/>
      <c r="H60" s="143"/>
      <c r="I60" s="156" t="s">
        <v>2</v>
      </c>
      <c r="J60" s="76"/>
      <c r="K60" s="116"/>
      <c r="L60" s="116"/>
      <c r="M60" s="116"/>
      <c r="N60" s="116"/>
      <c r="O60" s="116"/>
      <c r="P60" s="116"/>
      <c r="Q60" s="116"/>
    </row>
    <row r="61" spans="1:17">
      <c r="A61" s="116"/>
      <c r="B61" s="118" t="s">
        <v>151</v>
      </c>
      <c r="C61" s="116"/>
      <c r="D61" s="116"/>
      <c r="E61" s="147"/>
      <c r="F61" s="147"/>
      <c r="G61" s="147"/>
      <c r="H61" s="145"/>
      <c r="I61" s="146"/>
      <c r="J61" s="76"/>
      <c r="K61" s="116"/>
      <c r="L61" s="116"/>
      <c r="M61" s="116"/>
      <c r="N61" s="116"/>
      <c r="O61" s="116"/>
      <c r="P61" s="116"/>
      <c r="Q61" s="116"/>
    </row>
    <row r="62" spans="1:17">
      <c r="A62" s="116"/>
      <c r="B62" s="118" t="s">
        <v>152</v>
      </c>
      <c r="C62" s="143"/>
      <c r="D62" s="143"/>
      <c r="E62" s="143"/>
      <c r="F62" s="143"/>
      <c r="G62" s="143"/>
      <c r="H62" s="145"/>
      <c r="I62" s="146"/>
      <c r="J62" s="76"/>
      <c r="K62" s="116"/>
      <c r="L62" s="116"/>
      <c r="M62" s="116"/>
      <c r="N62" s="116"/>
      <c r="O62" s="116"/>
      <c r="P62" s="116"/>
      <c r="Q62" s="116"/>
    </row>
    <row r="63" spans="1:17">
      <c r="A63" s="116"/>
      <c r="B63" s="118" t="s">
        <v>153</v>
      </c>
      <c r="C63" s="116"/>
      <c r="D63" s="116"/>
      <c r="E63" s="147"/>
      <c r="F63" s="147"/>
      <c r="G63" s="147"/>
      <c r="H63" s="145"/>
      <c r="I63" s="146"/>
      <c r="J63" s="76"/>
      <c r="K63" s="116"/>
      <c r="L63" s="116"/>
      <c r="M63" s="116"/>
      <c r="N63" s="116"/>
      <c r="O63" s="116"/>
      <c r="P63" s="116"/>
      <c r="Q63" s="116"/>
    </row>
    <row r="64" spans="1:17">
      <c r="A64" s="116"/>
      <c r="B64" s="118" t="s">
        <v>154</v>
      </c>
      <c r="C64" s="116"/>
      <c r="D64" s="116"/>
      <c r="E64" s="116"/>
      <c r="F64" s="143"/>
      <c r="G64" s="143"/>
      <c r="H64" s="145"/>
      <c r="I64" s="146"/>
      <c r="J64" s="76"/>
      <c r="K64" s="116"/>
      <c r="L64" s="116"/>
      <c r="M64" s="116"/>
      <c r="N64" s="116"/>
      <c r="O64" s="116"/>
      <c r="P64" s="116"/>
      <c r="Q64" s="116"/>
    </row>
    <row r="65" spans="1:17">
      <c r="A65" s="116"/>
      <c r="B65" s="116"/>
      <c r="C65" s="119" t="s">
        <v>155</v>
      </c>
      <c r="D65" s="116"/>
      <c r="E65" s="116"/>
      <c r="F65" s="116"/>
      <c r="G65" s="116"/>
      <c r="H65" s="159"/>
      <c r="I65" s="155" t="s">
        <v>2</v>
      </c>
      <c r="J65" s="128">
        <f>SUM(J60:J64)</f>
        <v>0</v>
      </c>
      <c r="K65" s="116"/>
      <c r="L65" s="116"/>
      <c r="M65" s="116"/>
      <c r="N65" s="116"/>
      <c r="O65" s="116"/>
      <c r="P65" s="116"/>
      <c r="Q65" s="116"/>
    </row>
    <row r="66" spans="1:17" ht="15" customHeight="1">
      <c r="A66" s="84" t="s">
        <v>59</v>
      </c>
      <c r="B66" s="75" t="s">
        <v>446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17">
      <c r="A67" s="116"/>
      <c r="B67" s="133" t="s">
        <v>95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1:17" ht="12.6">
      <c r="A68" s="116"/>
      <c r="B68" s="116"/>
      <c r="C68" s="116"/>
      <c r="D68" s="116"/>
      <c r="E68" s="116"/>
      <c r="F68" s="116"/>
      <c r="G68" s="116"/>
      <c r="H68" s="138" t="s">
        <v>160</v>
      </c>
      <c r="I68" s="167"/>
      <c r="J68" s="138" t="s">
        <v>161</v>
      </c>
      <c r="K68" s="167"/>
      <c r="L68" s="138" t="s">
        <v>156</v>
      </c>
      <c r="M68" s="116"/>
      <c r="N68" s="116"/>
      <c r="O68" s="116"/>
      <c r="P68" s="116"/>
      <c r="Q68" s="116"/>
    </row>
    <row r="69" spans="1:17" ht="12.6">
      <c r="A69" s="116"/>
      <c r="B69" s="116"/>
      <c r="C69" s="116"/>
      <c r="D69" s="116"/>
      <c r="E69" s="116"/>
      <c r="F69" s="116"/>
      <c r="G69" s="116"/>
      <c r="H69" s="138" t="s">
        <v>158</v>
      </c>
      <c r="I69" s="167"/>
      <c r="J69" s="138" t="s">
        <v>158</v>
      </c>
      <c r="K69" s="167"/>
      <c r="L69" s="138" t="s">
        <v>157</v>
      </c>
      <c r="M69" s="116"/>
      <c r="N69" s="116"/>
      <c r="O69" s="116"/>
      <c r="P69" s="116"/>
      <c r="Q69" s="116"/>
    </row>
    <row r="70" spans="1:17" ht="12.6">
      <c r="A70" s="116"/>
      <c r="B70" s="119" t="s">
        <v>97</v>
      </c>
      <c r="C70" s="116"/>
      <c r="D70" s="116"/>
      <c r="E70" s="116"/>
      <c r="F70" s="116"/>
      <c r="G70" s="116"/>
      <c r="H70" s="139" t="s">
        <v>159</v>
      </c>
      <c r="I70" s="139"/>
      <c r="J70" s="139" t="s">
        <v>159</v>
      </c>
      <c r="K70" s="168" t="s">
        <v>162</v>
      </c>
      <c r="L70" s="132"/>
      <c r="M70" s="116"/>
      <c r="N70" s="116"/>
      <c r="O70" s="116"/>
      <c r="P70" s="116"/>
      <c r="Q70" s="116"/>
    </row>
    <row r="71" spans="1:17" ht="12.6">
      <c r="A71" s="116"/>
      <c r="B71" s="132" t="s">
        <v>447</v>
      </c>
      <c r="C71" s="116"/>
      <c r="D71" s="116"/>
      <c r="E71" s="116"/>
      <c r="F71" s="116"/>
      <c r="G71" s="155" t="s">
        <v>2</v>
      </c>
      <c r="H71" s="76"/>
      <c r="I71" s="155" t="s">
        <v>2</v>
      </c>
      <c r="J71" s="76"/>
      <c r="K71" s="155"/>
      <c r="L71" s="76"/>
      <c r="M71" s="118" t="s">
        <v>163</v>
      </c>
      <c r="N71" s="116"/>
      <c r="O71" s="116"/>
      <c r="P71" s="116"/>
      <c r="Q71" s="116"/>
    </row>
    <row r="72" spans="1:17" ht="12.6">
      <c r="A72" s="116"/>
      <c r="B72" s="132" t="s">
        <v>448</v>
      </c>
      <c r="C72" s="116"/>
      <c r="D72" s="116"/>
      <c r="E72" s="116"/>
      <c r="F72" s="116"/>
      <c r="G72" s="155" t="s">
        <v>2</v>
      </c>
      <c r="H72" s="76"/>
      <c r="I72" s="155" t="s">
        <v>2</v>
      </c>
      <c r="J72" s="76"/>
      <c r="K72" s="155"/>
      <c r="L72" s="76"/>
      <c r="M72" s="118" t="s">
        <v>163</v>
      </c>
      <c r="N72" s="116"/>
      <c r="O72" s="116"/>
      <c r="P72" s="116"/>
      <c r="Q72" s="116"/>
    </row>
    <row r="73" spans="1:17" ht="12.6">
      <c r="A73" s="116"/>
      <c r="B73" s="132" t="s">
        <v>449</v>
      </c>
      <c r="C73" s="116"/>
      <c r="D73" s="116"/>
      <c r="E73" s="116"/>
      <c r="F73" s="116"/>
      <c r="G73" s="116"/>
      <c r="H73" s="76"/>
      <c r="I73" s="116"/>
      <c r="J73" s="76"/>
      <c r="K73" s="116"/>
      <c r="L73" s="76"/>
      <c r="M73" s="118" t="s">
        <v>163</v>
      </c>
      <c r="N73" s="116"/>
      <c r="O73" s="116"/>
      <c r="P73" s="116"/>
      <c r="Q73" s="116"/>
    </row>
    <row r="74" spans="1:17" ht="12.6">
      <c r="A74" s="116"/>
      <c r="B74" s="132" t="s">
        <v>450</v>
      </c>
      <c r="C74" s="116"/>
      <c r="D74" s="116"/>
      <c r="E74" s="116"/>
      <c r="F74" s="116"/>
      <c r="G74" s="116"/>
      <c r="H74" s="76"/>
      <c r="I74" s="116"/>
      <c r="J74" s="76"/>
      <c r="K74" s="116"/>
      <c r="L74" s="76"/>
      <c r="M74" s="118" t="s">
        <v>163</v>
      </c>
      <c r="N74" s="116"/>
      <c r="O74" s="116"/>
      <c r="P74" s="116"/>
      <c r="Q74" s="116"/>
    </row>
    <row r="75" spans="1:17" ht="12.6">
      <c r="A75" s="116"/>
      <c r="B75" s="132" t="s">
        <v>451</v>
      </c>
      <c r="C75" s="116"/>
      <c r="D75" s="116"/>
      <c r="E75" s="116"/>
      <c r="F75" s="116"/>
      <c r="G75" s="116"/>
      <c r="H75" s="76"/>
      <c r="I75" s="116"/>
      <c r="J75" s="76"/>
      <c r="K75" s="116"/>
      <c r="L75" s="76"/>
      <c r="M75" s="118" t="s">
        <v>163</v>
      </c>
      <c r="N75" s="116"/>
      <c r="O75" s="116"/>
      <c r="P75" s="116"/>
      <c r="Q75" s="116"/>
    </row>
    <row r="76" spans="1:17" ht="12.6">
      <c r="A76" s="116"/>
      <c r="B76" s="132" t="s">
        <v>452</v>
      </c>
      <c r="C76" s="116"/>
      <c r="D76" s="116"/>
      <c r="E76" s="116"/>
      <c r="F76" s="116"/>
      <c r="G76" s="116"/>
      <c r="H76" s="76"/>
      <c r="I76" s="116"/>
      <c r="J76" s="76"/>
      <c r="K76" s="116"/>
      <c r="L76" s="76"/>
      <c r="M76" s="118" t="s">
        <v>163</v>
      </c>
      <c r="N76" s="116"/>
      <c r="O76" s="116"/>
      <c r="P76" s="116"/>
      <c r="Q76" s="116"/>
    </row>
    <row r="77" spans="1:17" s="119" customFormat="1">
      <c r="C77" s="119" t="s">
        <v>98</v>
      </c>
      <c r="G77" s="135" t="s">
        <v>2</v>
      </c>
      <c r="H77" s="128">
        <f>SUM(H71:H76)</f>
        <v>0</v>
      </c>
      <c r="I77" s="135" t="s">
        <v>2</v>
      </c>
      <c r="J77" s="128">
        <f>SUM(J71:J76)</f>
        <v>0</v>
      </c>
      <c r="K77" s="135"/>
      <c r="L77" s="128">
        <f>SUM(L71:L76)</f>
        <v>0</v>
      </c>
      <c r="M77" s="119" t="s">
        <v>163</v>
      </c>
    </row>
    <row r="78" spans="1:17" ht="12.6">
      <c r="A78" s="116"/>
      <c r="B78" s="118" t="s">
        <v>453</v>
      </c>
      <c r="C78" s="116"/>
      <c r="D78" s="116"/>
      <c r="E78" s="116"/>
      <c r="F78" s="116"/>
      <c r="G78" s="116"/>
      <c r="H78" s="76"/>
      <c r="I78" s="116"/>
      <c r="J78" s="76"/>
      <c r="K78" s="116"/>
      <c r="L78" s="76"/>
      <c r="M78" s="118" t="s">
        <v>163</v>
      </c>
      <c r="N78" s="116"/>
      <c r="O78" s="116"/>
      <c r="P78" s="116"/>
      <c r="Q78" s="116"/>
    </row>
    <row r="79" spans="1:17" ht="12.6">
      <c r="A79" s="116"/>
      <c r="B79" s="118" t="s">
        <v>454</v>
      </c>
      <c r="C79" s="116"/>
      <c r="D79" s="116"/>
      <c r="E79" s="116"/>
      <c r="F79" s="116"/>
      <c r="G79" s="116"/>
      <c r="H79" s="76"/>
      <c r="I79" s="116"/>
      <c r="J79" s="76"/>
      <c r="K79" s="116"/>
      <c r="L79" s="76"/>
      <c r="M79" s="118" t="s">
        <v>163</v>
      </c>
      <c r="N79" s="116"/>
      <c r="O79" s="116"/>
      <c r="P79" s="116"/>
      <c r="Q79" s="116"/>
    </row>
    <row r="80" spans="1:17">
      <c r="A80" s="116"/>
      <c r="B80" s="118" t="s">
        <v>99</v>
      </c>
      <c r="C80" s="116"/>
      <c r="D80" s="116"/>
      <c r="E80" s="116"/>
      <c r="F80" s="116"/>
      <c r="G80" s="116"/>
      <c r="H80" s="76"/>
      <c r="I80" s="116"/>
      <c r="J80" s="76"/>
      <c r="K80" s="116"/>
      <c r="L80" s="169"/>
      <c r="M80" s="116"/>
      <c r="N80" s="116"/>
      <c r="O80" s="116"/>
      <c r="P80" s="116"/>
      <c r="Q80" s="116"/>
    </row>
    <row r="81" spans="1:73">
      <c r="A81" s="116"/>
      <c r="B81" s="118" t="s">
        <v>455</v>
      </c>
      <c r="C81" s="116"/>
      <c r="D81" s="116"/>
      <c r="E81" s="116"/>
      <c r="F81" s="116"/>
      <c r="G81" s="116"/>
      <c r="H81" s="76"/>
      <c r="I81" s="116"/>
      <c r="J81" s="76"/>
      <c r="K81" s="116"/>
      <c r="L81" s="169"/>
      <c r="M81" s="116"/>
      <c r="N81" s="116"/>
      <c r="O81" s="116"/>
      <c r="P81" s="116"/>
      <c r="Q81" s="116"/>
    </row>
    <row r="82" spans="1:73">
      <c r="A82" s="116"/>
      <c r="B82" s="118" t="s">
        <v>100</v>
      </c>
      <c r="C82" s="116"/>
      <c r="D82" s="116"/>
      <c r="E82" s="116"/>
      <c r="F82" s="116"/>
      <c r="G82" s="116"/>
      <c r="H82" s="76"/>
      <c r="I82" s="116"/>
      <c r="J82" s="76"/>
      <c r="K82" s="116"/>
      <c r="L82" s="169"/>
      <c r="M82" s="116"/>
      <c r="N82" s="116"/>
      <c r="O82" s="116"/>
      <c r="P82" s="116"/>
      <c r="Q82" s="116"/>
    </row>
    <row r="83" spans="1:73" s="119" customFormat="1">
      <c r="C83" s="119" t="s">
        <v>44</v>
      </c>
      <c r="G83" s="135" t="s">
        <v>2</v>
      </c>
      <c r="H83" s="128">
        <f>SUM(H77:H82)</f>
        <v>0</v>
      </c>
      <c r="I83" s="135" t="s">
        <v>2</v>
      </c>
      <c r="J83" s="128">
        <f>SUM(J77:J82)</f>
        <v>0</v>
      </c>
      <c r="K83" s="135"/>
      <c r="L83" s="128">
        <f>SUM(L77:L82)</f>
        <v>0</v>
      </c>
      <c r="M83" s="119" t="s">
        <v>163</v>
      </c>
    </row>
    <row r="84" spans="1:73" s="119" customFormat="1">
      <c r="G84" s="135"/>
      <c r="H84" s="128"/>
      <c r="I84" s="135"/>
      <c r="J84" s="128"/>
      <c r="K84" s="135"/>
      <c r="L84" s="128"/>
      <c r="M84" s="118"/>
      <c r="N84" s="118"/>
      <c r="O84" s="118"/>
    </row>
    <row r="85" spans="1:73" s="119" customFormat="1" ht="15" customHeight="1">
      <c r="A85" s="129" t="s">
        <v>188</v>
      </c>
      <c r="B85" s="118" t="s">
        <v>186</v>
      </c>
      <c r="G85" s="135"/>
      <c r="H85" s="5"/>
      <c r="I85" s="135"/>
      <c r="J85" s="5"/>
      <c r="K85" s="135"/>
      <c r="L85" s="79"/>
      <c r="M85" s="116" t="s">
        <v>187</v>
      </c>
      <c r="N85" s="118"/>
      <c r="O85" s="118"/>
    </row>
    <row r="86" spans="1:73" s="119" customFormat="1" ht="15" customHeight="1">
      <c r="A86" s="129"/>
      <c r="B86" s="118"/>
      <c r="G86" s="135"/>
      <c r="H86" s="128"/>
      <c r="I86" s="135"/>
      <c r="J86" s="128"/>
      <c r="K86" s="135"/>
      <c r="L86" s="128"/>
      <c r="M86" s="116"/>
      <c r="N86" s="118"/>
      <c r="O86" s="118"/>
    </row>
    <row r="87" spans="1:73" ht="15" customHeight="1">
      <c r="A87" s="84" t="s">
        <v>189</v>
      </c>
      <c r="B87" s="86" t="s">
        <v>60</v>
      </c>
      <c r="C87" s="87"/>
      <c r="D87" s="87"/>
      <c r="E87" s="87" t="s">
        <v>101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1:73" ht="15">
      <c r="A88" s="116"/>
      <c r="B88" s="151" t="s">
        <v>3</v>
      </c>
      <c r="C88" s="119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</row>
    <row r="89" spans="1:73">
      <c r="A89" s="116"/>
      <c r="B89" s="119" t="s">
        <v>4</v>
      </c>
      <c r="C89" s="119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</row>
    <row r="90" spans="1:73">
      <c r="A90" s="116"/>
      <c r="B90" s="116" t="s">
        <v>8</v>
      </c>
      <c r="C90" s="116"/>
      <c r="D90" s="116"/>
      <c r="E90" s="116"/>
      <c r="F90" s="143"/>
      <c r="G90" s="143"/>
      <c r="H90" s="143"/>
      <c r="I90" s="143"/>
      <c r="J90" s="143"/>
      <c r="K90" s="152" t="s">
        <v>2</v>
      </c>
      <c r="L90" s="76"/>
      <c r="M90" s="116"/>
      <c r="N90" s="116"/>
      <c r="O90" s="116"/>
      <c r="P90" s="116"/>
      <c r="Q90" s="116"/>
    </row>
    <row r="91" spans="1:73" ht="12.6">
      <c r="A91" s="116"/>
      <c r="B91" s="116" t="s">
        <v>107</v>
      </c>
      <c r="C91" s="119"/>
      <c r="D91" s="116"/>
      <c r="E91" s="143"/>
      <c r="F91" s="132" t="s">
        <v>114</v>
      </c>
      <c r="G91" s="116"/>
      <c r="H91" s="116"/>
      <c r="I91" s="116"/>
      <c r="J91" s="145"/>
      <c r="K91" s="153"/>
      <c r="L91" s="76"/>
      <c r="M91" s="116"/>
      <c r="N91" s="116"/>
      <c r="O91" s="116"/>
      <c r="P91" s="116"/>
      <c r="Q91" s="116"/>
    </row>
    <row r="92" spans="1:73" ht="12.6">
      <c r="A92" s="116"/>
      <c r="B92" s="118" t="s">
        <v>164</v>
      </c>
      <c r="C92" s="116"/>
      <c r="D92" s="116"/>
      <c r="E92" s="132" t="s">
        <v>167</v>
      </c>
      <c r="F92" s="150"/>
      <c r="G92" s="116"/>
      <c r="H92" s="116"/>
      <c r="I92" s="116"/>
      <c r="J92" s="116"/>
      <c r="K92" s="154"/>
      <c r="L92" s="76"/>
      <c r="M92" s="116"/>
      <c r="N92" s="116"/>
      <c r="O92" s="116"/>
      <c r="P92" s="116"/>
      <c r="Q92" s="116"/>
    </row>
    <row r="93" spans="1:73" ht="12.6">
      <c r="A93" s="116"/>
      <c r="B93" s="116" t="s">
        <v>5</v>
      </c>
      <c r="C93" s="119"/>
      <c r="D93" s="116"/>
      <c r="E93" s="143"/>
      <c r="F93" s="132" t="s">
        <v>102</v>
      </c>
      <c r="G93" s="116"/>
      <c r="H93" s="116"/>
      <c r="I93" s="116"/>
      <c r="J93" s="116"/>
      <c r="K93" s="155"/>
      <c r="L93" s="76"/>
      <c r="M93" s="116"/>
      <c r="N93" s="116"/>
      <c r="O93" s="116"/>
      <c r="P93" s="116"/>
      <c r="Q93" s="116"/>
      <c r="BT93" s="118">
        <v>0</v>
      </c>
      <c r="BU93" s="118" t="s">
        <v>142</v>
      </c>
    </row>
    <row r="94" spans="1:73" s="119" customFormat="1" ht="12.6">
      <c r="B94" s="119" t="s">
        <v>34</v>
      </c>
      <c r="F94" s="132" t="s">
        <v>146</v>
      </c>
      <c r="K94" s="135" t="s">
        <v>2</v>
      </c>
      <c r="L94" s="128">
        <f>L90+L91+L92+L93</f>
        <v>0</v>
      </c>
      <c r="BT94" s="118">
        <v>1</v>
      </c>
      <c r="BU94" s="118" t="s">
        <v>45</v>
      </c>
    </row>
    <row r="95" spans="1:73">
      <c r="A95" s="116"/>
      <c r="B95" s="118" t="s">
        <v>115</v>
      </c>
      <c r="C95" s="119"/>
      <c r="D95" s="116"/>
      <c r="E95" s="116"/>
      <c r="F95" s="150"/>
      <c r="G95" s="116"/>
      <c r="H95" s="143"/>
      <c r="I95" s="143"/>
      <c r="J95" s="143"/>
      <c r="K95" s="156" t="s">
        <v>2</v>
      </c>
      <c r="L95" s="76"/>
      <c r="M95" s="116"/>
      <c r="N95" s="116"/>
      <c r="O95" s="116"/>
      <c r="P95" s="116"/>
      <c r="Q95" s="116"/>
      <c r="BT95" s="118">
        <v>2</v>
      </c>
      <c r="BU95" s="118" t="s">
        <v>46</v>
      </c>
    </row>
    <row r="96" spans="1:73">
      <c r="A96" s="116"/>
      <c r="B96" s="118" t="s">
        <v>108</v>
      </c>
      <c r="C96" s="119"/>
      <c r="D96" s="116"/>
      <c r="E96" s="116"/>
      <c r="F96" s="143"/>
      <c r="G96" s="143"/>
      <c r="H96" s="143"/>
      <c r="I96" s="143"/>
      <c r="J96" s="143"/>
      <c r="K96" s="156"/>
      <c r="L96" s="76"/>
      <c r="M96" s="116"/>
      <c r="N96" s="116"/>
      <c r="O96" s="116"/>
      <c r="P96" s="116"/>
      <c r="Q96" s="116"/>
      <c r="BT96" s="118">
        <v>3</v>
      </c>
      <c r="BU96" s="118" t="s">
        <v>47</v>
      </c>
    </row>
    <row r="97" spans="1:73" ht="12.6">
      <c r="A97" s="116"/>
      <c r="B97" s="119" t="s">
        <v>61</v>
      </c>
      <c r="C97" s="119"/>
      <c r="D97" s="116"/>
      <c r="E97" s="143"/>
      <c r="F97" s="132" t="s">
        <v>144</v>
      </c>
      <c r="G97" s="116"/>
      <c r="H97" s="116"/>
      <c r="I97" s="155"/>
      <c r="J97" s="157"/>
      <c r="K97" s="158" t="s">
        <v>2</v>
      </c>
      <c r="L97" s="166">
        <f>L95-L96</f>
        <v>0</v>
      </c>
      <c r="M97" s="116"/>
      <c r="N97" s="116"/>
      <c r="O97" s="116"/>
      <c r="P97" s="116"/>
      <c r="Q97" s="116"/>
      <c r="BT97" s="118">
        <v>4</v>
      </c>
      <c r="BU97" s="118" t="s">
        <v>48</v>
      </c>
    </row>
    <row r="98" spans="1:73" ht="12.6">
      <c r="A98" s="116"/>
      <c r="B98" s="118" t="s">
        <v>117</v>
      </c>
      <c r="C98" s="119"/>
      <c r="D98" s="116"/>
      <c r="E98" s="116"/>
      <c r="F98" s="132" t="s">
        <v>116</v>
      </c>
      <c r="G98" s="159"/>
      <c r="H98" s="116"/>
      <c r="I98" s="116"/>
      <c r="J98" s="145"/>
      <c r="K98" s="158"/>
      <c r="L98" s="76"/>
      <c r="M98" s="116"/>
      <c r="N98" s="116"/>
      <c r="O98" s="116"/>
      <c r="P98" s="116"/>
      <c r="Q98" s="116"/>
      <c r="BT98" s="118">
        <v>5</v>
      </c>
      <c r="BU98" s="118" t="s">
        <v>49</v>
      </c>
    </row>
    <row r="99" spans="1:73" s="119" customFormat="1" ht="12.6">
      <c r="B99" s="119" t="s">
        <v>35</v>
      </c>
      <c r="F99" s="132" t="s">
        <v>147</v>
      </c>
      <c r="K99" s="135" t="s">
        <v>2</v>
      </c>
      <c r="L99" s="128">
        <f>L94+L97+L98</f>
        <v>0</v>
      </c>
      <c r="BT99" s="118">
        <v>6</v>
      </c>
      <c r="BU99" s="118" t="s">
        <v>50</v>
      </c>
    </row>
    <row r="100" spans="1:73" ht="15" customHeight="1">
      <c r="A100" s="116"/>
      <c r="B100" s="151" t="s">
        <v>6</v>
      </c>
      <c r="C100" s="119"/>
      <c r="D100" s="116"/>
      <c r="E100" s="116"/>
      <c r="F100" s="116"/>
      <c r="G100" s="116"/>
      <c r="H100" s="116"/>
      <c r="I100" s="116"/>
      <c r="J100" s="116"/>
      <c r="K100" s="160"/>
      <c r="L100" s="116"/>
      <c r="M100" s="116"/>
      <c r="N100" s="116"/>
      <c r="O100" s="116"/>
      <c r="P100" s="116"/>
      <c r="Q100" s="116"/>
      <c r="BT100" s="118">
        <v>7</v>
      </c>
      <c r="BU100" s="118" t="s">
        <v>51</v>
      </c>
    </row>
    <row r="101" spans="1:73">
      <c r="A101" s="116"/>
      <c r="B101" s="119" t="s">
        <v>7</v>
      </c>
      <c r="C101" s="119"/>
      <c r="D101" s="116"/>
      <c r="E101" s="116"/>
      <c r="F101" s="116"/>
      <c r="G101" s="116"/>
      <c r="H101" s="116"/>
      <c r="I101" s="116"/>
      <c r="J101" s="116"/>
      <c r="K101" s="160"/>
      <c r="L101" s="116"/>
      <c r="M101" s="116"/>
      <c r="N101" s="116"/>
      <c r="O101" s="116"/>
      <c r="P101" s="116"/>
      <c r="Q101" s="116"/>
      <c r="BT101" s="118">
        <v>8</v>
      </c>
      <c r="BU101" s="118" t="s">
        <v>52</v>
      </c>
    </row>
    <row r="102" spans="1:73">
      <c r="A102" s="116"/>
      <c r="B102" s="116" t="s">
        <v>109</v>
      </c>
      <c r="C102" s="116"/>
      <c r="D102" s="116"/>
      <c r="E102" s="161"/>
      <c r="F102" s="143"/>
      <c r="G102" s="143"/>
      <c r="H102" s="143"/>
      <c r="I102" s="143"/>
      <c r="J102" s="143"/>
      <c r="K102" s="127" t="s">
        <v>2</v>
      </c>
      <c r="L102" s="76"/>
      <c r="M102" s="116"/>
      <c r="N102" s="116"/>
      <c r="O102" s="116"/>
      <c r="P102" s="116"/>
      <c r="Q102" s="116"/>
      <c r="BT102" s="118">
        <v>9</v>
      </c>
      <c r="BU102" s="118" t="s">
        <v>53</v>
      </c>
    </row>
    <row r="103" spans="1:73" ht="12.6">
      <c r="A103" s="116"/>
      <c r="B103" s="116" t="s">
        <v>110</v>
      </c>
      <c r="C103" s="119"/>
      <c r="D103" s="143"/>
      <c r="E103" s="162" t="s">
        <v>103</v>
      </c>
      <c r="F103" s="147"/>
      <c r="G103" s="147"/>
      <c r="H103" s="145"/>
      <c r="I103" s="145"/>
      <c r="J103" s="145"/>
      <c r="K103" s="158"/>
      <c r="L103" s="76"/>
      <c r="M103" s="116"/>
      <c r="N103" s="116"/>
      <c r="O103" s="116"/>
      <c r="P103" s="116"/>
      <c r="Q103" s="116"/>
      <c r="BT103" s="118">
        <v>10</v>
      </c>
      <c r="BU103" s="118" t="s">
        <v>54</v>
      </c>
    </row>
    <row r="104" spans="1:73" ht="12.6">
      <c r="A104" s="116"/>
      <c r="B104" s="116" t="s">
        <v>111</v>
      </c>
      <c r="C104" s="119"/>
      <c r="D104" s="116"/>
      <c r="E104" s="143"/>
      <c r="F104" s="132" t="s">
        <v>104</v>
      </c>
      <c r="G104" s="116"/>
      <c r="H104" s="145"/>
      <c r="I104" s="145"/>
      <c r="J104" s="145"/>
      <c r="K104" s="158"/>
      <c r="L104" s="76"/>
      <c r="M104" s="116"/>
      <c r="N104" s="116"/>
      <c r="O104" s="116"/>
      <c r="P104" s="116"/>
      <c r="Q104" s="116"/>
      <c r="BT104" s="118">
        <v>11</v>
      </c>
      <c r="BU104" s="118" t="s">
        <v>55</v>
      </c>
    </row>
    <row r="105" spans="1:73" s="119" customFormat="1">
      <c r="B105" s="119" t="s">
        <v>36</v>
      </c>
      <c r="F105" s="126"/>
      <c r="G105" s="126"/>
      <c r="H105" s="148"/>
      <c r="I105" s="148"/>
      <c r="J105" s="148"/>
      <c r="K105" s="149" t="s">
        <v>2</v>
      </c>
      <c r="L105" s="5">
        <f>L102+L103+L104</f>
        <v>0</v>
      </c>
      <c r="BT105" s="118">
        <v>12</v>
      </c>
      <c r="BU105" s="118" t="s">
        <v>56</v>
      </c>
    </row>
    <row r="106" spans="1:73" ht="12.6">
      <c r="A106" s="116"/>
      <c r="B106" s="116" t="s">
        <v>112</v>
      </c>
      <c r="C106" s="119"/>
      <c r="D106" s="116"/>
      <c r="E106" s="143"/>
      <c r="F106" s="162" t="s">
        <v>105</v>
      </c>
      <c r="G106" s="147"/>
      <c r="H106" s="145"/>
      <c r="I106" s="145"/>
      <c r="J106" s="145"/>
      <c r="K106" s="158"/>
      <c r="L106" s="76"/>
      <c r="M106" s="116"/>
      <c r="N106" s="116"/>
      <c r="O106" s="116"/>
      <c r="P106" s="116"/>
      <c r="Q106" s="116"/>
    </row>
    <row r="107" spans="1:73">
      <c r="A107" s="116"/>
      <c r="B107" s="116" t="s">
        <v>38</v>
      </c>
      <c r="C107" s="119"/>
      <c r="D107" s="116"/>
      <c r="E107" s="116"/>
      <c r="F107" s="143"/>
      <c r="G107" s="143"/>
      <c r="H107" s="145"/>
      <c r="I107" s="145"/>
      <c r="J107" s="145"/>
      <c r="K107" s="158"/>
      <c r="L107" s="76"/>
      <c r="M107" s="116"/>
      <c r="N107" s="116"/>
      <c r="O107" s="116"/>
      <c r="P107" s="116"/>
      <c r="Q107" s="116"/>
    </row>
    <row r="108" spans="1:73" ht="12.6">
      <c r="A108" s="116"/>
      <c r="B108" s="116" t="s">
        <v>113</v>
      </c>
      <c r="C108" s="119"/>
      <c r="D108" s="116"/>
      <c r="E108" s="116"/>
      <c r="F108" s="145"/>
      <c r="G108" s="163" t="s">
        <v>106</v>
      </c>
      <c r="H108" s="145"/>
      <c r="I108" s="145"/>
      <c r="J108" s="145"/>
      <c r="K108" s="158"/>
      <c r="L108" s="166">
        <f>(L109-(L105+L106+L107))</f>
        <v>0</v>
      </c>
      <c r="M108" s="116"/>
      <c r="N108" s="116"/>
      <c r="O108" s="116"/>
      <c r="P108" s="116"/>
      <c r="Q108" s="116"/>
    </row>
    <row r="109" spans="1:73" s="119" customFormat="1">
      <c r="B109" s="119" t="s">
        <v>37</v>
      </c>
      <c r="G109" s="148"/>
      <c r="H109" s="164"/>
      <c r="I109" s="148"/>
      <c r="J109" s="148"/>
      <c r="K109" s="149" t="s">
        <v>2</v>
      </c>
      <c r="L109" s="128">
        <f>L99</f>
        <v>0</v>
      </c>
    </row>
    <row r="110" spans="1:73" s="119" customFormat="1" ht="15" customHeight="1">
      <c r="A110" s="129" t="s">
        <v>267</v>
      </c>
      <c r="B110" s="119" t="s">
        <v>143</v>
      </c>
      <c r="C110" s="116"/>
      <c r="D110" s="116"/>
      <c r="E110" s="116"/>
      <c r="F110" s="116"/>
      <c r="G110" s="165">
        <f>(Yr-2)</f>
        <v>2023</v>
      </c>
      <c r="H110" s="116"/>
      <c r="I110" s="116"/>
      <c r="J110" s="116"/>
      <c r="K110" s="155" t="s">
        <v>2</v>
      </c>
      <c r="L110" s="76"/>
    </row>
    <row r="111" spans="1:73" ht="18" customHeight="1">
      <c r="A111" s="84" t="s">
        <v>228</v>
      </c>
      <c r="B111" s="74" t="s">
        <v>72</v>
      </c>
      <c r="C111" s="66"/>
      <c r="D111" s="66"/>
      <c r="E111" s="66"/>
      <c r="F111" s="85" t="s">
        <v>73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</row>
    <row r="112" spans="1:73" s="119" customFormat="1" ht="15" customHeight="1">
      <c r="B112" s="134" t="s">
        <v>44</v>
      </c>
      <c r="K112" s="135" t="s">
        <v>2</v>
      </c>
      <c r="L112" s="80"/>
    </row>
    <row r="113" spans="1:17" ht="13" customHeight="1">
      <c r="A113" s="116"/>
      <c r="B113" s="73" t="s">
        <v>96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116"/>
      <c r="M113" s="116"/>
      <c r="N113" s="116"/>
      <c r="O113" s="116"/>
      <c r="P113" s="116"/>
      <c r="Q113" s="116"/>
    </row>
    <row r="114" spans="1:17" ht="12.6">
      <c r="A114" s="116"/>
      <c r="B114" s="118" t="s">
        <v>133</v>
      </c>
      <c r="C114" s="116"/>
      <c r="D114" s="116"/>
      <c r="E114" s="143"/>
      <c r="F114" s="143"/>
      <c r="G114" s="143"/>
      <c r="H114" s="143"/>
      <c r="I114" s="143"/>
      <c r="J114" s="143"/>
      <c r="K114" s="144" t="s">
        <v>2</v>
      </c>
      <c r="L114" s="76"/>
      <c r="M114" s="132" t="s">
        <v>406</v>
      </c>
      <c r="N114" s="116"/>
      <c r="O114" s="116"/>
      <c r="P114" s="116"/>
      <c r="Q114" s="116"/>
    </row>
    <row r="115" spans="1:17" ht="12.6">
      <c r="A115" s="116"/>
      <c r="B115" s="118" t="s">
        <v>134</v>
      </c>
      <c r="C115" s="116"/>
      <c r="D115" s="116"/>
      <c r="E115" s="147"/>
      <c r="F115" s="145"/>
      <c r="G115" s="145"/>
      <c r="H115" s="145"/>
      <c r="I115" s="145"/>
      <c r="J115" s="145"/>
      <c r="K115" s="146"/>
      <c r="L115" s="76"/>
      <c r="M115" s="132" t="s">
        <v>407</v>
      </c>
      <c r="N115" s="116"/>
      <c r="O115" s="116"/>
      <c r="P115" s="116"/>
      <c r="Q115" s="116"/>
    </row>
    <row r="116" spans="1:17" s="119" customFormat="1">
      <c r="C116" s="119" t="s">
        <v>118</v>
      </c>
      <c r="K116" s="135" t="s">
        <v>2</v>
      </c>
      <c r="L116" s="128">
        <f>L114+L115</f>
        <v>0</v>
      </c>
    </row>
    <row r="117" spans="1:17" ht="13" customHeight="1">
      <c r="A117" s="116"/>
      <c r="B117" s="73" t="s">
        <v>119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116"/>
      <c r="M117" s="116"/>
      <c r="N117" s="116"/>
      <c r="O117" s="116"/>
      <c r="P117" s="116"/>
      <c r="Q117" s="116"/>
    </row>
    <row r="118" spans="1:17" ht="12.6">
      <c r="A118" s="116"/>
      <c r="B118" s="118" t="s">
        <v>135</v>
      </c>
      <c r="C118" s="116"/>
      <c r="D118" s="116"/>
      <c r="E118" s="143"/>
      <c r="F118" s="143"/>
      <c r="G118" s="143"/>
      <c r="H118" s="143"/>
      <c r="I118" s="143"/>
      <c r="J118" s="143"/>
      <c r="K118" s="144" t="s">
        <v>2</v>
      </c>
      <c r="L118" s="76"/>
      <c r="M118" s="132" t="s">
        <v>408</v>
      </c>
      <c r="N118" s="116"/>
      <c r="O118" s="116"/>
      <c r="P118" s="116"/>
      <c r="Q118" s="116"/>
    </row>
    <row r="119" spans="1:17" ht="12.6">
      <c r="A119" s="116"/>
      <c r="B119" s="118" t="s">
        <v>136</v>
      </c>
      <c r="C119" s="116"/>
      <c r="D119" s="116"/>
      <c r="E119" s="147"/>
      <c r="F119" s="145"/>
      <c r="G119" s="145"/>
      <c r="H119" s="145"/>
      <c r="I119" s="145"/>
      <c r="J119" s="145"/>
      <c r="K119" s="146"/>
      <c r="L119" s="76"/>
      <c r="M119" s="132" t="s">
        <v>409</v>
      </c>
      <c r="N119" s="116"/>
      <c r="O119" s="116"/>
      <c r="P119" s="116"/>
      <c r="Q119" s="116"/>
    </row>
    <row r="120" spans="1:17" ht="12.6">
      <c r="A120" s="116"/>
      <c r="B120" s="118" t="s">
        <v>411</v>
      </c>
      <c r="C120" s="116"/>
      <c r="D120" s="116"/>
      <c r="E120" s="116"/>
      <c r="F120" s="147"/>
      <c r="G120" s="145"/>
      <c r="H120" s="145"/>
      <c r="I120" s="145"/>
      <c r="J120" s="145"/>
      <c r="K120" s="146"/>
      <c r="L120" s="76"/>
      <c r="M120" s="132" t="s">
        <v>410</v>
      </c>
      <c r="N120" s="116"/>
      <c r="O120" s="116"/>
      <c r="P120" s="116"/>
      <c r="Q120" s="116"/>
    </row>
    <row r="121" spans="1:17" ht="12.6" hidden="1">
      <c r="A121" s="116"/>
      <c r="B121" s="118" t="s">
        <v>413</v>
      </c>
      <c r="C121" s="116"/>
      <c r="D121" s="116"/>
      <c r="E121" s="116"/>
      <c r="F121" s="143"/>
      <c r="G121" s="145"/>
      <c r="H121" s="145"/>
      <c r="I121" s="145"/>
      <c r="J121" s="145"/>
      <c r="K121" s="146"/>
      <c r="L121" s="76"/>
      <c r="M121" s="132" t="s">
        <v>412</v>
      </c>
      <c r="N121" s="116"/>
      <c r="O121" s="116"/>
      <c r="P121" s="116"/>
      <c r="Q121" s="116"/>
    </row>
    <row r="122" spans="1:17" ht="12.6">
      <c r="A122" s="116"/>
      <c r="B122" s="118" t="s">
        <v>172</v>
      </c>
      <c r="C122" s="116"/>
      <c r="D122" s="116"/>
      <c r="E122" s="116"/>
      <c r="F122" s="147"/>
      <c r="G122" s="147"/>
      <c r="H122" s="147"/>
      <c r="I122" s="147"/>
      <c r="J122" s="145"/>
      <c r="K122" s="146"/>
      <c r="L122" s="76"/>
      <c r="M122" s="116"/>
      <c r="N122" s="116"/>
      <c r="O122" s="116"/>
      <c r="P122" s="116"/>
      <c r="Q122" s="116"/>
    </row>
    <row r="123" spans="1:17">
      <c r="A123" s="116"/>
      <c r="B123" s="118" t="s">
        <v>120</v>
      </c>
      <c r="C123" s="116"/>
      <c r="D123" s="116"/>
      <c r="E123" s="143"/>
      <c r="F123" s="143"/>
      <c r="G123" s="143"/>
      <c r="H123" s="143"/>
      <c r="I123" s="143"/>
      <c r="J123" s="145"/>
      <c r="K123" s="146"/>
      <c r="L123" s="76"/>
      <c r="M123" s="116"/>
      <c r="N123" s="116"/>
      <c r="O123" s="116"/>
      <c r="P123" s="116"/>
      <c r="Q123" s="116"/>
    </row>
    <row r="124" spans="1:17" ht="12.6" hidden="1">
      <c r="A124" s="116"/>
      <c r="B124" s="118" t="s">
        <v>137</v>
      </c>
      <c r="C124" s="116"/>
      <c r="D124" s="116"/>
      <c r="E124" s="145"/>
      <c r="F124" s="145"/>
      <c r="G124" s="145"/>
      <c r="H124" s="145"/>
      <c r="I124" s="145"/>
      <c r="J124" s="145"/>
      <c r="K124" s="146"/>
      <c r="L124" s="76"/>
      <c r="M124" s="132" t="s">
        <v>414</v>
      </c>
      <c r="N124" s="116"/>
      <c r="O124" s="116"/>
      <c r="P124" s="116"/>
      <c r="Q124" s="116"/>
    </row>
    <row r="125" spans="1:17">
      <c r="A125" s="116"/>
      <c r="B125" s="118" t="s">
        <v>121</v>
      </c>
      <c r="C125" s="116"/>
      <c r="D125" s="116"/>
      <c r="E125" s="145"/>
      <c r="F125" s="145"/>
      <c r="G125" s="145"/>
      <c r="H125" s="145"/>
      <c r="I125" s="145"/>
      <c r="J125" s="145"/>
      <c r="K125" s="146"/>
      <c r="L125" s="76"/>
      <c r="M125" s="116"/>
      <c r="N125" s="116"/>
      <c r="O125" s="116"/>
      <c r="P125" s="116"/>
      <c r="Q125" s="116"/>
    </row>
    <row r="126" spans="1:17">
      <c r="A126" s="116"/>
      <c r="B126" s="118" t="s">
        <v>122</v>
      </c>
      <c r="C126" s="116"/>
      <c r="D126" s="143"/>
      <c r="E126" s="145"/>
      <c r="F126" s="145"/>
      <c r="G126" s="145"/>
      <c r="H126" s="145"/>
      <c r="I126" s="145"/>
      <c r="J126" s="145"/>
      <c r="K126" s="146"/>
      <c r="L126" s="76"/>
      <c r="M126" s="116"/>
      <c r="N126" s="116"/>
      <c r="O126" s="116"/>
      <c r="P126" s="116"/>
      <c r="Q126" s="116"/>
    </row>
    <row r="127" spans="1:17" hidden="1">
      <c r="A127" s="116"/>
      <c r="B127" s="118" t="s">
        <v>123</v>
      </c>
      <c r="C127" s="116"/>
      <c r="D127" s="116"/>
      <c r="E127" s="147"/>
      <c r="F127" s="145"/>
      <c r="G127" s="145"/>
      <c r="H127" s="145"/>
      <c r="I127" s="145"/>
      <c r="J127" s="145"/>
      <c r="K127" s="146"/>
      <c r="L127" s="76"/>
      <c r="M127" s="116"/>
      <c r="N127" s="116"/>
      <c r="O127" s="116"/>
      <c r="P127" s="116"/>
      <c r="Q127" s="116"/>
    </row>
    <row r="128" spans="1:17" ht="12.6">
      <c r="A128" s="116"/>
      <c r="B128" s="118" t="s">
        <v>173</v>
      </c>
      <c r="C128" s="116"/>
      <c r="D128" s="116"/>
      <c r="E128" s="116"/>
      <c r="F128" s="147"/>
      <c r="G128" s="147"/>
      <c r="H128" s="145"/>
      <c r="I128" s="145"/>
      <c r="J128" s="145"/>
      <c r="K128" s="146"/>
      <c r="L128" s="76"/>
      <c r="M128" s="132" t="s">
        <v>415</v>
      </c>
      <c r="N128" s="116"/>
      <c r="O128" s="116"/>
      <c r="P128" s="116"/>
      <c r="Q128" s="116"/>
    </row>
    <row r="129" spans="1:17" ht="12.6">
      <c r="A129" s="116"/>
      <c r="B129" s="118" t="s">
        <v>417</v>
      </c>
      <c r="C129" s="116"/>
      <c r="D129" s="116"/>
      <c r="E129" s="143"/>
      <c r="F129" s="143"/>
      <c r="G129" s="143"/>
      <c r="H129" s="145"/>
      <c r="I129" s="145"/>
      <c r="J129" s="145"/>
      <c r="K129" s="146"/>
      <c r="L129" s="76"/>
      <c r="M129" s="132" t="s">
        <v>416</v>
      </c>
      <c r="N129" s="116"/>
      <c r="O129" s="116"/>
      <c r="P129" s="116"/>
      <c r="Q129" s="116"/>
    </row>
    <row r="130" spans="1:17" ht="12.6">
      <c r="A130" s="116"/>
      <c r="B130" s="117" t="s">
        <v>480</v>
      </c>
      <c r="C130" s="116"/>
      <c r="D130" s="116"/>
      <c r="E130" s="147"/>
      <c r="F130" s="147"/>
      <c r="G130" s="147"/>
      <c r="H130" s="147"/>
      <c r="I130" s="145"/>
      <c r="J130" s="145"/>
      <c r="K130" s="146"/>
      <c r="L130" s="76"/>
      <c r="M130" s="116"/>
      <c r="N130" s="116"/>
      <c r="O130" s="116"/>
      <c r="P130" s="116"/>
      <c r="Q130" s="116"/>
    </row>
    <row r="131" spans="1:17" s="119" customFormat="1">
      <c r="C131" s="119" t="s">
        <v>124</v>
      </c>
      <c r="K131" s="135" t="s">
        <v>2</v>
      </c>
      <c r="L131" s="128">
        <f>SUM(L118:L130)</f>
        <v>0</v>
      </c>
    </row>
    <row r="132" spans="1:17" ht="13" customHeight="1">
      <c r="A132" s="116"/>
      <c r="B132" s="73" t="s">
        <v>125</v>
      </c>
      <c r="C132" s="66"/>
      <c r="D132" s="66"/>
      <c r="E132" s="66"/>
      <c r="F132" s="66"/>
      <c r="G132" s="66"/>
      <c r="H132" s="66"/>
      <c r="I132" s="66"/>
      <c r="J132" s="66"/>
      <c r="K132" s="66"/>
      <c r="L132" s="116"/>
      <c r="M132" s="116"/>
      <c r="N132" s="116"/>
      <c r="O132" s="116"/>
      <c r="P132" s="116"/>
      <c r="Q132" s="116"/>
    </row>
    <row r="133" spans="1:17" ht="12.6">
      <c r="A133" s="116"/>
      <c r="B133" s="117" t="s">
        <v>483</v>
      </c>
      <c r="C133" s="116"/>
      <c r="D133" s="116"/>
      <c r="E133" s="116"/>
      <c r="F133" s="116"/>
      <c r="G133" s="143"/>
      <c r="H133" s="143"/>
      <c r="I133" s="143"/>
      <c r="J133" s="143"/>
      <c r="K133" s="144" t="s">
        <v>2</v>
      </c>
      <c r="L133" s="76"/>
      <c r="M133" s="132" t="s">
        <v>474</v>
      </c>
      <c r="N133" s="116"/>
      <c r="O133" s="116"/>
      <c r="P133" s="116"/>
      <c r="Q133" s="116"/>
    </row>
    <row r="134" spans="1:17" ht="12.6" hidden="1">
      <c r="A134" s="116"/>
      <c r="B134" s="118" t="s">
        <v>473</v>
      </c>
      <c r="C134" s="116"/>
      <c r="D134" s="116"/>
      <c r="E134" s="143"/>
      <c r="F134" s="143"/>
      <c r="G134" s="143"/>
      <c r="H134" s="143"/>
      <c r="I134" s="143"/>
      <c r="J134" s="143"/>
      <c r="K134" s="144"/>
      <c r="L134" s="76"/>
      <c r="M134" s="132"/>
      <c r="N134" s="116"/>
      <c r="O134" s="116"/>
      <c r="P134" s="116"/>
      <c r="Q134" s="116"/>
    </row>
    <row r="135" spans="1:17" ht="12.6">
      <c r="A135" s="116"/>
      <c r="B135" s="118" t="s">
        <v>138</v>
      </c>
      <c r="C135" s="116"/>
      <c r="D135" s="116"/>
      <c r="E135" s="116"/>
      <c r="F135" s="116"/>
      <c r="G135" s="145"/>
      <c r="H135" s="145"/>
      <c r="I135" s="145"/>
      <c r="J135" s="145"/>
      <c r="K135" s="146"/>
      <c r="L135" s="76"/>
      <c r="M135" s="132" t="s">
        <v>423</v>
      </c>
      <c r="N135" s="116"/>
      <c r="O135" s="116"/>
      <c r="P135" s="116"/>
      <c r="Q135" s="116"/>
    </row>
    <row r="136" spans="1:17" ht="12.75" customHeight="1">
      <c r="A136" s="116"/>
      <c r="B136" s="118" t="s">
        <v>166</v>
      </c>
      <c r="C136" s="150"/>
      <c r="D136" s="116"/>
      <c r="E136" s="116"/>
      <c r="F136" s="143"/>
      <c r="G136" s="145"/>
      <c r="H136" s="145"/>
      <c r="I136" s="145"/>
      <c r="J136" s="145"/>
      <c r="K136" s="146"/>
      <c r="L136" s="76"/>
      <c r="M136" s="116"/>
      <c r="N136" s="116"/>
      <c r="O136" s="116"/>
      <c r="P136" s="116"/>
      <c r="Q136" s="116"/>
    </row>
    <row r="137" spans="1:17">
      <c r="A137" s="116"/>
      <c r="B137" s="118" t="s">
        <v>126</v>
      </c>
      <c r="C137" s="116"/>
      <c r="D137" s="116"/>
      <c r="E137" s="143"/>
      <c r="F137" s="143"/>
      <c r="G137" s="145"/>
      <c r="H137" s="145"/>
      <c r="I137" s="145"/>
      <c r="J137" s="145"/>
      <c r="K137" s="146"/>
      <c r="L137" s="76"/>
      <c r="M137" s="116"/>
      <c r="N137" s="116"/>
      <c r="O137" s="116"/>
      <c r="P137" s="116"/>
      <c r="Q137" s="116"/>
    </row>
    <row r="138" spans="1:17" hidden="1">
      <c r="A138" s="116"/>
      <c r="B138" s="118" t="s">
        <v>127</v>
      </c>
      <c r="C138" s="116"/>
      <c r="D138" s="116"/>
      <c r="E138" s="116"/>
      <c r="F138" s="116"/>
      <c r="G138" s="145"/>
      <c r="H138" s="145"/>
      <c r="I138" s="145"/>
      <c r="J138" s="145"/>
      <c r="K138" s="146"/>
      <c r="L138" s="76"/>
      <c r="M138" s="116"/>
      <c r="N138" s="116"/>
      <c r="O138" s="116"/>
      <c r="P138" s="116"/>
      <c r="Q138" s="116"/>
    </row>
    <row r="139" spans="1:17" ht="12.6" hidden="1">
      <c r="A139" s="116"/>
      <c r="B139" s="118" t="s">
        <v>174</v>
      </c>
      <c r="C139" s="116"/>
      <c r="D139" s="116"/>
      <c r="E139" s="116"/>
      <c r="F139" s="116"/>
      <c r="G139" s="147"/>
      <c r="H139" s="145"/>
      <c r="I139" s="145"/>
      <c r="J139" s="145"/>
      <c r="K139" s="146"/>
      <c r="L139" s="76"/>
      <c r="M139" s="132" t="s">
        <v>418</v>
      </c>
      <c r="N139" s="116"/>
      <c r="O139" s="116"/>
      <c r="P139" s="116"/>
      <c r="Q139" s="116"/>
    </row>
    <row r="140" spans="1:17" ht="12.6">
      <c r="A140" s="116"/>
      <c r="B140" s="118" t="s">
        <v>139</v>
      </c>
      <c r="C140" s="116"/>
      <c r="D140" s="116"/>
      <c r="E140" s="116"/>
      <c r="F140" s="132" t="s">
        <v>481</v>
      </c>
      <c r="G140" s="116"/>
      <c r="H140" s="147"/>
      <c r="I140" s="147"/>
      <c r="J140" s="145"/>
      <c r="K140" s="146"/>
      <c r="L140" s="76"/>
      <c r="M140" s="132" t="s">
        <v>419</v>
      </c>
      <c r="N140" s="116"/>
      <c r="O140" s="116"/>
      <c r="P140" s="116"/>
      <c r="Q140" s="116"/>
    </row>
    <row r="141" spans="1:17" s="119" customFormat="1">
      <c r="C141" s="119" t="s">
        <v>128</v>
      </c>
      <c r="K141" s="135" t="s">
        <v>2</v>
      </c>
      <c r="L141" s="128">
        <f>SUM(L133:L140)</f>
        <v>0</v>
      </c>
    </row>
    <row r="142" spans="1:17" ht="13" customHeight="1">
      <c r="A142" s="116"/>
      <c r="B142" s="73" t="s">
        <v>129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142"/>
      <c r="M142" s="116"/>
      <c r="N142" s="116"/>
      <c r="O142" s="116"/>
      <c r="P142" s="116"/>
      <c r="Q142" s="116"/>
    </row>
    <row r="143" spans="1:17" ht="12.6" hidden="1">
      <c r="A143" s="116"/>
      <c r="B143" s="118" t="s">
        <v>472</v>
      </c>
      <c r="C143" s="116"/>
      <c r="D143" s="143"/>
      <c r="E143" s="143"/>
      <c r="F143" s="143"/>
      <c r="G143" s="143"/>
      <c r="H143" s="143"/>
      <c r="I143" s="143"/>
      <c r="J143" s="143"/>
      <c r="K143" s="144" t="s">
        <v>2</v>
      </c>
      <c r="L143" s="76"/>
      <c r="M143" s="132" t="s">
        <v>420</v>
      </c>
      <c r="N143" s="116"/>
      <c r="O143" s="116"/>
      <c r="P143" s="116"/>
      <c r="Q143" s="116"/>
    </row>
    <row r="144" spans="1:17" ht="12.6" hidden="1">
      <c r="A144" s="116"/>
      <c r="B144" s="118" t="s">
        <v>475</v>
      </c>
      <c r="C144" s="116"/>
      <c r="D144" s="116"/>
      <c r="E144" s="145"/>
      <c r="F144" s="143"/>
      <c r="G144" s="143"/>
      <c r="H144" s="143"/>
      <c r="I144" s="143"/>
      <c r="J144" s="143"/>
      <c r="K144" s="144"/>
      <c r="L144" s="76"/>
      <c r="M144" s="132"/>
      <c r="N144" s="116"/>
      <c r="O144" s="116"/>
      <c r="P144" s="116"/>
      <c r="Q144" s="116"/>
    </row>
    <row r="145" spans="1:17" ht="12.6" hidden="1">
      <c r="A145" s="116"/>
      <c r="B145" s="118" t="s">
        <v>421</v>
      </c>
      <c r="C145" s="116"/>
      <c r="D145" s="116"/>
      <c r="E145" s="143"/>
      <c r="F145" s="145"/>
      <c r="G145" s="145"/>
      <c r="H145" s="145"/>
      <c r="I145" s="145"/>
      <c r="J145" s="145"/>
      <c r="K145" s="146"/>
      <c r="L145" s="76"/>
      <c r="M145" s="132" t="s">
        <v>422</v>
      </c>
      <c r="N145" s="116"/>
      <c r="O145" s="116"/>
      <c r="P145" s="116"/>
      <c r="Q145" s="116"/>
    </row>
    <row r="146" spans="1:17" s="119" customFormat="1" ht="12.6">
      <c r="B146" s="117" t="s">
        <v>482</v>
      </c>
      <c r="K146" s="135" t="s">
        <v>2</v>
      </c>
      <c r="L146" s="76"/>
    </row>
    <row r="147" spans="1:17" ht="13" customHeight="1">
      <c r="A147" s="116"/>
      <c r="B147" s="73" t="s">
        <v>130</v>
      </c>
      <c r="C147" s="66"/>
      <c r="D147" s="66"/>
      <c r="E147" s="66"/>
      <c r="F147" s="66"/>
      <c r="G147" s="66"/>
      <c r="H147" s="66"/>
      <c r="I147" s="66"/>
      <c r="J147" s="66"/>
      <c r="K147" s="66"/>
      <c r="L147" s="116"/>
      <c r="M147" s="116"/>
      <c r="N147" s="116"/>
      <c r="O147" s="116"/>
      <c r="P147" s="116"/>
      <c r="Q147" s="116"/>
    </row>
    <row r="148" spans="1:17" ht="12.6">
      <c r="A148" s="116"/>
      <c r="B148" s="118" t="s">
        <v>424</v>
      </c>
      <c r="C148" s="116"/>
      <c r="D148" s="116"/>
      <c r="E148" s="116"/>
      <c r="F148" s="116"/>
      <c r="G148" s="116"/>
      <c r="H148" s="143"/>
      <c r="I148" s="143"/>
      <c r="J148" s="143"/>
      <c r="K148" s="144" t="s">
        <v>2</v>
      </c>
      <c r="L148" s="76"/>
      <c r="M148" s="132" t="s">
        <v>410</v>
      </c>
      <c r="N148" s="116"/>
      <c r="O148" s="116"/>
      <c r="P148" s="116"/>
      <c r="Q148" s="116"/>
    </row>
    <row r="149" spans="1:17" ht="12.6">
      <c r="A149" s="116"/>
      <c r="B149" s="118" t="s">
        <v>425</v>
      </c>
      <c r="C149" s="116"/>
      <c r="D149" s="116"/>
      <c r="E149" s="116"/>
      <c r="F149" s="116"/>
      <c r="G149" s="116"/>
      <c r="H149" s="145"/>
      <c r="I149" s="145"/>
      <c r="J149" s="145"/>
      <c r="K149" s="146"/>
      <c r="L149" s="76"/>
      <c r="M149" s="132" t="s">
        <v>410</v>
      </c>
      <c r="N149" s="116"/>
      <c r="O149" s="116"/>
      <c r="P149" s="116"/>
      <c r="Q149" s="116"/>
    </row>
    <row r="150" spans="1:17">
      <c r="A150" s="116"/>
      <c r="B150" s="118" t="s">
        <v>427</v>
      </c>
      <c r="C150" s="116"/>
      <c r="D150" s="116"/>
      <c r="E150" s="116"/>
      <c r="F150" s="116"/>
      <c r="G150" s="116"/>
      <c r="H150" s="145"/>
      <c r="I150" s="145"/>
      <c r="J150" s="145"/>
      <c r="K150" s="146"/>
      <c r="L150" s="76"/>
      <c r="M150" s="119" t="s">
        <v>426</v>
      </c>
      <c r="N150" s="116"/>
      <c r="O150" s="116"/>
      <c r="P150" s="116"/>
      <c r="Q150" s="116"/>
    </row>
    <row r="151" spans="1:17" ht="12.6">
      <c r="A151" s="116"/>
      <c r="B151" s="118" t="s">
        <v>428</v>
      </c>
      <c r="C151" s="116"/>
      <c r="D151" s="116"/>
      <c r="E151" s="116"/>
      <c r="F151" s="143"/>
      <c r="G151" s="143"/>
      <c r="H151" s="145"/>
      <c r="I151" s="145"/>
      <c r="J151" s="145"/>
      <c r="K151" s="146"/>
      <c r="L151" s="76"/>
      <c r="M151" s="132" t="s">
        <v>429</v>
      </c>
      <c r="N151" s="116"/>
      <c r="O151" s="116"/>
      <c r="P151" s="116"/>
      <c r="Q151" s="116"/>
    </row>
    <row r="152" spans="1:17" hidden="1">
      <c r="A152" s="116"/>
      <c r="B152" s="118" t="s">
        <v>43</v>
      </c>
      <c r="C152" s="116"/>
      <c r="D152" s="116"/>
      <c r="E152" s="143"/>
      <c r="F152" s="143"/>
      <c r="G152" s="143"/>
      <c r="H152" s="145"/>
      <c r="I152" s="145"/>
      <c r="J152" s="145"/>
      <c r="K152" s="146"/>
      <c r="L152" s="76"/>
      <c r="M152" s="116"/>
      <c r="N152" s="116"/>
      <c r="O152" s="116"/>
      <c r="P152" s="116"/>
      <c r="Q152" s="116"/>
    </row>
    <row r="153" spans="1:17" hidden="1">
      <c r="A153" s="116"/>
      <c r="B153" s="118" t="s">
        <v>131</v>
      </c>
      <c r="C153" s="116"/>
      <c r="D153" s="116"/>
      <c r="E153" s="116"/>
      <c r="F153" s="116"/>
      <c r="G153" s="145"/>
      <c r="H153" s="145"/>
      <c r="I153" s="145"/>
      <c r="J153" s="145"/>
      <c r="K153" s="146"/>
      <c r="L153" s="76"/>
      <c r="M153" s="116"/>
      <c r="N153" s="116"/>
      <c r="O153" s="116"/>
      <c r="P153" s="116"/>
      <c r="Q153" s="116"/>
    </row>
    <row r="154" spans="1:17" ht="12.6">
      <c r="A154" s="116"/>
      <c r="B154" s="118" t="s">
        <v>431</v>
      </c>
      <c r="C154" s="116"/>
      <c r="D154" s="116"/>
      <c r="E154" s="116"/>
      <c r="F154" s="116"/>
      <c r="G154" s="116"/>
      <c r="H154" s="145"/>
      <c r="I154" s="145"/>
      <c r="J154" s="145"/>
      <c r="K154" s="146"/>
      <c r="L154" s="76"/>
      <c r="M154" s="132" t="s">
        <v>430</v>
      </c>
      <c r="N154" s="116"/>
      <c r="O154" s="116"/>
      <c r="P154" s="116"/>
      <c r="Q154" s="116"/>
    </row>
    <row r="155" spans="1:17">
      <c r="A155" s="116"/>
      <c r="B155" s="116"/>
      <c r="C155" s="119" t="s">
        <v>132</v>
      </c>
      <c r="D155" s="116"/>
      <c r="E155" s="116"/>
      <c r="F155" s="116"/>
      <c r="G155" s="116"/>
      <c r="H155" s="116"/>
      <c r="I155" s="116"/>
      <c r="J155" s="116"/>
      <c r="K155" s="135" t="s">
        <v>2</v>
      </c>
      <c r="L155" s="128">
        <f>SUM(L148:L154)</f>
        <v>0</v>
      </c>
      <c r="M155" s="116"/>
      <c r="N155" s="116"/>
      <c r="O155" s="116"/>
      <c r="P155" s="116"/>
      <c r="Q155" s="116"/>
    </row>
    <row r="156" spans="1:17" ht="15" customHeight="1">
      <c r="A156" s="116"/>
      <c r="B156" s="119" t="s">
        <v>471</v>
      </c>
      <c r="C156" s="116"/>
      <c r="D156" s="116"/>
      <c r="E156" s="116"/>
      <c r="F156" s="116"/>
      <c r="G156" s="116"/>
      <c r="H156" s="116"/>
      <c r="I156" s="116"/>
      <c r="J156" s="116"/>
      <c r="K156" s="135" t="s">
        <v>2</v>
      </c>
      <c r="L156" s="128">
        <f>L116+L131+L141+L146+L155</f>
        <v>0</v>
      </c>
      <c r="M156" s="116"/>
      <c r="N156" s="116"/>
      <c r="O156" s="116"/>
      <c r="P156" s="116"/>
      <c r="Q156" s="116"/>
    </row>
    <row r="157" spans="1:17" ht="15" customHeight="1">
      <c r="A157" s="116"/>
      <c r="B157" s="119" t="s">
        <v>176</v>
      </c>
      <c r="C157" s="116"/>
      <c r="D157" s="116"/>
      <c r="E157" s="132" t="s">
        <v>175</v>
      </c>
      <c r="F157" s="116"/>
      <c r="G157" s="116"/>
      <c r="H157" s="143"/>
      <c r="I157" s="143"/>
      <c r="J157" s="143"/>
      <c r="K157" s="127" t="s">
        <v>2</v>
      </c>
      <c r="L157" s="128">
        <f>NS-TE</f>
        <v>0</v>
      </c>
      <c r="M157" s="116"/>
      <c r="N157" s="116"/>
      <c r="O157" s="116"/>
      <c r="P157" s="116"/>
      <c r="Q157" s="116"/>
    </row>
    <row r="158" spans="1:17" ht="12.6">
      <c r="A158" s="116"/>
      <c r="B158" s="118" t="s">
        <v>178</v>
      </c>
      <c r="C158" s="116"/>
      <c r="D158" s="116"/>
      <c r="E158" s="132" t="s">
        <v>177</v>
      </c>
      <c r="F158" s="116"/>
      <c r="G158" s="116"/>
      <c r="H158" s="147"/>
      <c r="I158" s="145"/>
      <c r="J158" s="145"/>
      <c r="K158" s="145"/>
      <c r="L158" s="76"/>
      <c r="M158" s="116"/>
      <c r="N158" s="116"/>
      <c r="O158" s="116"/>
      <c r="P158" s="116"/>
      <c r="Q158" s="116"/>
    </row>
    <row r="159" spans="1:17" ht="12.6">
      <c r="A159" s="116"/>
      <c r="B159" s="118" t="s">
        <v>180</v>
      </c>
      <c r="C159" s="116"/>
      <c r="D159" s="116"/>
      <c r="E159" s="132" t="s">
        <v>179</v>
      </c>
      <c r="F159" s="116"/>
      <c r="G159" s="116"/>
      <c r="H159" s="143"/>
      <c r="I159" s="145"/>
      <c r="J159" s="145"/>
      <c r="K159" s="145"/>
      <c r="L159" s="76"/>
      <c r="M159" s="116"/>
      <c r="N159" s="116"/>
      <c r="O159" s="116"/>
      <c r="P159" s="116"/>
      <c r="Q159" s="116"/>
    </row>
    <row r="160" spans="1:17" ht="12.6">
      <c r="A160" s="116"/>
      <c r="B160" s="118" t="s">
        <v>182</v>
      </c>
      <c r="C160" s="116"/>
      <c r="D160" s="116"/>
      <c r="E160" s="116"/>
      <c r="F160" s="116"/>
      <c r="G160" s="132" t="s">
        <v>181</v>
      </c>
      <c r="H160" s="147"/>
      <c r="I160" s="145"/>
      <c r="J160" s="145"/>
      <c r="K160" s="145"/>
      <c r="L160" s="76"/>
      <c r="M160" s="116"/>
      <c r="N160" s="116"/>
      <c r="O160" s="116"/>
      <c r="P160" s="116"/>
      <c r="Q160" s="116"/>
    </row>
    <row r="161" spans="1:17" s="119" customFormat="1">
      <c r="B161" s="119" t="s">
        <v>42</v>
      </c>
      <c r="E161" s="126"/>
      <c r="F161" s="126"/>
      <c r="G161" s="126"/>
      <c r="H161" s="126"/>
      <c r="I161" s="148"/>
      <c r="J161" s="148"/>
      <c r="K161" s="149" t="s">
        <v>2</v>
      </c>
      <c r="L161" s="128">
        <f>L157+L158-L159-L160</f>
        <v>0</v>
      </c>
    </row>
    <row r="162" spans="1:17" ht="12.6">
      <c r="A162" s="116"/>
      <c r="B162" s="116"/>
      <c r="C162" s="118" t="s">
        <v>184</v>
      </c>
      <c r="D162" s="116"/>
      <c r="E162" s="145"/>
      <c r="F162" s="132" t="s">
        <v>183</v>
      </c>
      <c r="G162" s="116"/>
      <c r="H162" s="145"/>
      <c r="I162" s="145"/>
      <c r="J162" s="145"/>
      <c r="K162" s="145"/>
      <c r="L162" s="76"/>
      <c r="M162" s="116"/>
      <c r="N162" s="116"/>
      <c r="O162" s="116"/>
      <c r="P162" s="116"/>
      <c r="Q162" s="116"/>
    </row>
    <row r="163" spans="1:17" s="119" customFormat="1">
      <c r="B163" s="119" t="s">
        <v>62</v>
      </c>
      <c r="E163" s="126"/>
      <c r="F163" s="126"/>
      <c r="G163" s="126"/>
      <c r="H163" s="126"/>
      <c r="I163" s="126"/>
      <c r="J163" s="126"/>
      <c r="K163" s="127" t="s">
        <v>2</v>
      </c>
      <c r="L163" s="128">
        <f>L161-L162</f>
        <v>0</v>
      </c>
    </row>
    <row r="164" spans="1:17" ht="6" customHeight="1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1:17" ht="15" hidden="1" customHeight="1">
      <c r="A165" s="116"/>
      <c r="B165" s="60" t="s">
        <v>185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116"/>
      <c r="N165" s="116"/>
      <c r="O165" s="116"/>
      <c r="P165" s="116"/>
      <c r="Q165" s="116"/>
    </row>
    <row r="166" spans="1:17" ht="15" hidden="1" customHeight="1">
      <c r="A166" s="129" t="s">
        <v>267</v>
      </c>
      <c r="B166" s="1" t="s">
        <v>190</v>
      </c>
      <c r="M166" s="116"/>
      <c r="N166" s="116"/>
      <c r="O166" s="116"/>
      <c r="P166" s="116"/>
      <c r="Q166" s="116"/>
    </row>
    <row r="167" spans="1:17" ht="12.6" hidden="1">
      <c r="A167" s="116"/>
      <c r="B167" s="12" t="s">
        <v>191</v>
      </c>
      <c r="M167" s="116"/>
      <c r="N167" s="116"/>
      <c r="O167" s="116"/>
      <c r="P167" s="116"/>
      <c r="Q167" s="116"/>
    </row>
    <row r="168" spans="1:17" hidden="1">
      <c r="A168" s="116"/>
      <c r="B168" s="7"/>
      <c r="C168" s="7"/>
      <c r="D168" s="7"/>
      <c r="E168" s="7"/>
      <c r="F168" s="7"/>
      <c r="G168" s="7"/>
      <c r="H168" s="19" t="s">
        <v>192</v>
      </c>
      <c r="I168" s="7"/>
      <c r="J168" s="20" t="s">
        <v>193</v>
      </c>
      <c r="K168" s="7"/>
      <c r="L168" s="7"/>
      <c r="M168" s="116"/>
      <c r="N168" s="116"/>
      <c r="O168" s="116"/>
      <c r="P168" s="116"/>
      <c r="Q168" s="116"/>
    </row>
    <row r="169" spans="1:17" ht="12.6" hidden="1">
      <c r="A169" s="116"/>
      <c r="B169" s="2" t="s">
        <v>194</v>
      </c>
      <c r="H169" s="18"/>
      <c r="J169" s="4"/>
      <c r="K169" t="s">
        <v>187</v>
      </c>
      <c r="M169" s="116"/>
      <c r="N169" s="116"/>
      <c r="O169" s="116"/>
      <c r="P169" s="116"/>
      <c r="Q169" s="116"/>
    </row>
    <row r="170" spans="1:17" ht="12.6" hidden="1">
      <c r="A170" s="116"/>
      <c r="B170" s="16" t="s">
        <v>195</v>
      </c>
      <c r="C170" s="9"/>
      <c r="D170" s="9"/>
      <c r="E170" s="9"/>
      <c r="F170" s="9"/>
      <c r="G170" s="9"/>
      <c r="H170" s="18"/>
      <c r="I170" s="9"/>
      <c r="J170" s="4"/>
      <c r="K170" s="9" t="s">
        <v>187</v>
      </c>
      <c r="L170" s="9"/>
      <c r="M170" s="116"/>
      <c r="N170" s="116"/>
      <c r="O170" s="116"/>
      <c r="P170" s="116"/>
      <c r="Q170" s="116"/>
    </row>
    <row r="171" spans="1:17" ht="12.75" hidden="1" customHeight="1">
      <c r="A171" s="116"/>
      <c r="B171" s="2" t="s">
        <v>196</v>
      </c>
      <c r="H171" s="18"/>
      <c r="J171" s="4"/>
      <c r="K171" t="s">
        <v>187</v>
      </c>
      <c r="M171" s="116"/>
      <c r="N171" s="116"/>
      <c r="O171" s="116"/>
      <c r="P171" s="116"/>
      <c r="Q171" s="116"/>
    </row>
    <row r="172" spans="1:17" hidden="1">
      <c r="A172" s="116"/>
      <c r="B172" s="16" t="s">
        <v>197</v>
      </c>
      <c r="C172" s="9"/>
      <c r="D172" s="9"/>
      <c r="E172" s="9"/>
      <c r="F172" s="9"/>
      <c r="G172" s="9"/>
      <c r="H172" s="18"/>
      <c r="I172" s="9"/>
      <c r="J172" s="4"/>
      <c r="K172" s="9" t="s">
        <v>187</v>
      </c>
      <c r="L172" s="9"/>
      <c r="M172" s="116"/>
      <c r="N172" s="116"/>
      <c r="O172" s="116"/>
      <c r="P172" s="116"/>
      <c r="Q172" s="116"/>
    </row>
    <row r="173" spans="1:17" hidden="1">
      <c r="A173" s="116"/>
      <c r="B173" s="2" t="s">
        <v>198</v>
      </c>
      <c r="H173" s="18"/>
      <c r="J173" s="4"/>
      <c r="K173" t="s">
        <v>187</v>
      </c>
      <c r="M173" s="116"/>
      <c r="N173" s="116"/>
      <c r="O173" s="116"/>
      <c r="P173" s="116"/>
      <c r="Q173" s="116"/>
    </row>
    <row r="174" spans="1:17" hidden="1">
      <c r="A174" s="116"/>
      <c r="B174" s="16" t="s">
        <v>199</v>
      </c>
      <c r="C174" s="9"/>
      <c r="D174" s="9"/>
      <c r="E174" s="9"/>
      <c r="F174" s="9"/>
      <c r="G174" s="9"/>
      <c r="H174" s="18"/>
      <c r="I174" s="9"/>
      <c r="J174" s="4"/>
      <c r="K174" s="9" t="s">
        <v>187</v>
      </c>
      <c r="L174" s="9"/>
      <c r="M174" s="116"/>
      <c r="N174" s="116"/>
      <c r="O174" s="116"/>
      <c r="P174" s="116"/>
      <c r="Q174" s="116"/>
    </row>
    <row r="175" spans="1:17" hidden="1">
      <c r="A175" s="116"/>
      <c r="B175" s="2" t="s">
        <v>200</v>
      </c>
      <c r="H175" s="18"/>
      <c r="J175" s="4"/>
      <c r="K175" t="s">
        <v>187</v>
      </c>
      <c r="M175" s="116"/>
      <c r="N175" s="116"/>
      <c r="O175" s="116"/>
      <c r="P175" s="116"/>
      <c r="Q175" s="116"/>
    </row>
    <row r="176" spans="1:17" hidden="1">
      <c r="A176" s="116"/>
      <c r="B176" s="16" t="s">
        <v>201</v>
      </c>
      <c r="C176" s="9"/>
      <c r="D176" s="9"/>
      <c r="E176" s="9"/>
      <c r="F176" s="9"/>
      <c r="G176" s="9"/>
      <c r="H176" s="18"/>
      <c r="I176" s="9"/>
      <c r="J176" s="4"/>
      <c r="K176" s="9" t="s">
        <v>187</v>
      </c>
      <c r="L176" s="9"/>
      <c r="M176" s="116"/>
      <c r="N176" s="116"/>
      <c r="O176" s="116"/>
      <c r="P176" s="116"/>
      <c r="Q176" s="116"/>
    </row>
    <row r="177" spans="1:17" hidden="1">
      <c r="A177" s="116"/>
      <c r="B177" s="2" t="s">
        <v>204</v>
      </c>
      <c r="H177" s="18"/>
      <c r="J177" s="4"/>
      <c r="K177" t="s">
        <v>187</v>
      </c>
      <c r="M177" s="116"/>
      <c r="N177" s="116"/>
      <c r="O177" s="116"/>
      <c r="P177" s="116"/>
      <c r="Q177" s="116"/>
    </row>
    <row r="178" spans="1:17" hidden="1">
      <c r="A178" s="116"/>
      <c r="B178" s="16" t="s">
        <v>202</v>
      </c>
      <c r="C178" s="9"/>
      <c r="D178" s="9"/>
      <c r="E178" s="9"/>
      <c r="F178" s="9"/>
      <c r="G178" s="9"/>
      <c r="H178" s="18"/>
      <c r="I178" s="9"/>
      <c r="J178" s="4"/>
      <c r="K178" s="9" t="s">
        <v>187</v>
      </c>
      <c r="L178" s="9"/>
      <c r="M178" s="116"/>
      <c r="N178" s="116"/>
      <c r="O178" s="116"/>
      <c r="P178" s="116"/>
      <c r="Q178" s="116"/>
    </row>
    <row r="179" spans="1:17" hidden="1">
      <c r="A179" s="116"/>
      <c r="B179" s="2" t="s">
        <v>203</v>
      </c>
      <c r="H179" s="18"/>
      <c r="J179" s="4"/>
      <c r="K179" t="s">
        <v>187</v>
      </c>
      <c r="M179" s="116"/>
      <c r="N179" s="116"/>
      <c r="O179" s="116"/>
      <c r="P179" s="116"/>
      <c r="Q179" s="116"/>
    </row>
    <row r="180" spans="1:17" hidden="1">
      <c r="A180" s="116"/>
      <c r="B180" s="16" t="s">
        <v>205</v>
      </c>
      <c r="C180" s="9"/>
      <c r="D180" s="9"/>
      <c r="E180" s="9"/>
      <c r="F180" s="9"/>
      <c r="G180" s="9"/>
      <c r="H180" s="18"/>
      <c r="I180" s="9"/>
      <c r="J180" s="4"/>
      <c r="K180" s="9" t="s">
        <v>187</v>
      </c>
      <c r="L180" s="9"/>
      <c r="M180" s="116"/>
      <c r="N180" s="116"/>
      <c r="O180" s="116"/>
      <c r="P180" s="116"/>
      <c r="Q180" s="116"/>
    </row>
    <row r="181" spans="1:17" hidden="1">
      <c r="A181" s="116"/>
      <c r="B181" s="2" t="s">
        <v>206</v>
      </c>
      <c r="H181" s="18"/>
      <c r="J181" s="4"/>
      <c r="K181" t="s">
        <v>187</v>
      </c>
      <c r="L181" s="27"/>
      <c r="M181" s="116"/>
      <c r="N181" s="116"/>
      <c r="O181" s="116"/>
      <c r="P181" s="116"/>
      <c r="Q181" s="116"/>
    </row>
    <row r="182" spans="1:17" ht="6" hidden="1" customHeight="1">
      <c r="A182" s="116"/>
      <c r="B182" s="2"/>
      <c r="H182" s="39"/>
      <c r="J182" s="40"/>
      <c r="M182" s="116"/>
      <c r="N182" s="116"/>
      <c r="O182" s="116"/>
      <c r="P182" s="116"/>
      <c r="Q182" s="116"/>
    </row>
    <row r="183" spans="1:17" ht="12.75" hidden="1" customHeight="1">
      <c r="A183" s="129" t="s">
        <v>228</v>
      </c>
      <c r="B183" s="8" t="s">
        <v>207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116"/>
      <c r="N183" s="116"/>
      <c r="O183" s="116"/>
      <c r="P183" s="116"/>
      <c r="Q183" s="116"/>
    </row>
    <row r="184" spans="1:17" ht="12.6" hidden="1">
      <c r="A184" s="116"/>
      <c r="B184" s="12" t="s">
        <v>208</v>
      </c>
      <c r="M184" s="116"/>
      <c r="N184" s="116"/>
      <c r="O184" s="116"/>
      <c r="P184" s="116"/>
      <c r="Q184" s="116"/>
    </row>
    <row r="185" spans="1:17" ht="12.9" hidden="1" thickBot="1">
      <c r="A185" s="116"/>
      <c r="B185" s="12"/>
      <c r="L185" s="41" t="s">
        <v>260</v>
      </c>
      <c r="M185" s="116"/>
      <c r="N185" s="136"/>
      <c r="O185" s="137" t="s">
        <v>264</v>
      </c>
      <c r="P185" s="136"/>
      <c r="Q185" s="116"/>
    </row>
    <row r="186" spans="1:17" ht="12.6" hidden="1">
      <c r="A186" s="116"/>
      <c r="B186" s="12"/>
      <c r="H186" s="52" t="s">
        <v>257</v>
      </c>
      <c r="J186" s="52" t="s">
        <v>259</v>
      </c>
      <c r="L186" s="41" t="s">
        <v>261</v>
      </c>
      <c r="M186" s="116"/>
      <c r="N186" s="138" t="s">
        <v>257</v>
      </c>
      <c r="O186" s="116"/>
      <c r="P186" s="138" t="s">
        <v>259</v>
      </c>
      <c r="Q186" s="116"/>
    </row>
    <row r="187" spans="1:17" ht="12.6" hidden="1">
      <c r="A187" s="116"/>
      <c r="H187" s="53" t="s">
        <v>258</v>
      </c>
      <c r="J187" s="53" t="s">
        <v>258</v>
      </c>
      <c r="L187" s="54" t="s">
        <v>262</v>
      </c>
      <c r="M187" s="116"/>
      <c r="N187" s="139" t="s">
        <v>263</v>
      </c>
      <c r="O187" s="116"/>
      <c r="P187" s="139" t="s">
        <v>263</v>
      </c>
      <c r="Q187" s="116"/>
    </row>
    <row r="188" spans="1:17" hidden="1">
      <c r="A188" s="116"/>
      <c r="B188" s="2" t="s">
        <v>209</v>
      </c>
      <c r="H188" s="21"/>
      <c r="J188" s="21"/>
      <c r="L188" s="56"/>
      <c r="M188" s="116"/>
      <c r="N188" s="140"/>
      <c r="O188" s="116"/>
      <c r="P188" s="140"/>
      <c r="Q188" s="116"/>
    </row>
    <row r="189" spans="1:17" hidden="1">
      <c r="A189" s="116"/>
      <c r="B189" s="2" t="s">
        <v>210</v>
      </c>
      <c r="H189" s="21"/>
      <c r="J189" s="21"/>
      <c r="L189" s="56"/>
      <c r="M189" s="116"/>
      <c r="N189" s="140"/>
      <c r="O189" s="116"/>
      <c r="P189" s="140"/>
      <c r="Q189" s="116"/>
    </row>
    <row r="190" spans="1:17" ht="12.6" hidden="1">
      <c r="A190" s="116"/>
      <c r="B190" s="12" t="s">
        <v>254</v>
      </c>
      <c r="H190" s="21"/>
      <c r="J190" s="21"/>
      <c r="L190" s="56"/>
      <c r="M190" s="116"/>
      <c r="N190" s="140"/>
      <c r="O190" s="116"/>
      <c r="P190" s="140"/>
      <c r="Q190" s="116"/>
    </row>
    <row r="191" spans="1:17" ht="12.6" hidden="1">
      <c r="A191" s="116"/>
      <c r="B191" s="12" t="s">
        <v>255</v>
      </c>
      <c r="H191" s="21"/>
      <c r="J191" s="21"/>
      <c r="L191" s="56"/>
      <c r="M191" s="116"/>
      <c r="N191" s="140"/>
      <c r="O191" s="116"/>
      <c r="P191" s="140"/>
      <c r="Q191" s="116"/>
    </row>
    <row r="192" spans="1:17" ht="12.6" hidden="1">
      <c r="A192" s="116"/>
      <c r="B192" s="12" t="s">
        <v>256</v>
      </c>
      <c r="H192" s="21"/>
      <c r="J192" s="21"/>
      <c r="L192" s="56"/>
      <c r="M192" s="116"/>
      <c r="N192" s="140"/>
      <c r="O192" s="116"/>
      <c r="P192" s="140"/>
      <c r="Q192" s="116"/>
    </row>
    <row r="193" spans="1:21" ht="12.6" hidden="1">
      <c r="A193" s="116"/>
      <c r="B193" s="8" t="s">
        <v>211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116"/>
      <c r="N193" s="116"/>
      <c r="O193" s="116"/>
      <c r="P193" s="116"/>
      <c r="Q193" s="116"/>
    </row>
    <row r="194" spans="1:21" hidden="1">
      <c r="A194" s="116"/>
      <c r="M194" s="116"/>
      <c r="N194" s="116"/>
      <c r="O194" s="116"/>
      <c r="P194" s="116"/>
      <c r="Q194" s="116"/>
      <c r="R194" s="120" t="b">
        <v>0</v>
      </c>
      <c r="S194" s="120" t="b">
        <v>0</v>
      </c>
    </row>
    <row r="195" spans="1:21" hidden="1">
      <c r="A195" s="116"/>
      <c r="M195" s="116"/>
      <c r="N195" s="116"/>
      <c r="O195" s="116"/>
      <c r="P195" s="116"/>
      <c r="Q195" s="116"/>
      <c r="R195" s="120" t="b">
        <v>0</v>
      </c>
      <c r="S195" s="120" t="b">
        <v>0</v>
      </c>
    </row>
    <row r="196" spans="1:21" ht="12.6" hidden="1">
      <c r="A196" s="116"/>
      <c r="B196" s="8" t="s">
        <v>212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116"/>
      <c r="N196" s="116"/>
      <c r="O196" s="116"/>
      <c r="P196" s="116"/>
      <c r="Q196" s="116"/>
    </row>
    <row r="197" spans="1:21" hidden="1">
      <c r="A197" s="116"/>
      <c r="M197" s="116"/>
      <c r="N197" s="116"/>
      <c r="O197" s="116"/>
      <c r="P197" s="116"/>
      <c r="Q197" s="116"/>
      <c r="R197" s="120" t="b">
        <v>0</v>
      </c>
      <c r="S197" s="120"/>
      <c r="T197" s="120" t="b">
        <v>0</v>
      </c>
      <c r="U197" s="120" t="b">
        <v>0</v>
      </c>
    </row>
    <row r="198" spans="1:21" ht="6" hidden="1" customHeight="1">
      <c r="A198" s="116"/>
      <c r="M198" s="116"/>
      <c r="N198" s="116"/>
      <c r="O198" s="116"/>
      <c r="P198" s="116"/>
      <c r="Q198" s="116"/>
    </row>
    <row r="199" spans="1:21" hidden="1">
      <c r="A199" s="116"/>
      <c r="B199" s="8" t="s">
        <v>266</v>
      </c>
      <c r="C199" s="7"/>
      <c r="D199" s="7"/>
      <c r="E199" s="7"/>
      <c r="F199" s="7"/>
      <c r="G199" s="7"/>
      <c r="H199" s="4"/>
      <c r="I199" s="6" t="s">
        <v>250</v>
      </c>
      <c r="J199" s="7"/>
      <c r="K199" s="7"/>
      <c r="L199" s="7"/>
      <c r="M199" s="116"/>
      <c r="N199" s="116"/>
      <c r="O199" s="116"/>
      <c r="P199" s="116"/>
      <c r="Q199" s="116"/>
    </row>
    <row r="200" spans="1:21" ht="6" hidden="1" customHeight="1" thickBot="1">
      <c r="A200" s="116"/>
      <c r="B200" s="1"/>
      <c r="H200" s="27"/>
      <c r="I200" s="2"/>
      <c r="M200" s="116"/>
      <c r="N200" s="116"/>
      <c r="O200" s="116"/>
      <c r="P200" s="116"/>
      <c r="Q200" s="116"/>
    </row>
    <row r="201" spans="1:21" ht="12.6" hidden="1">
      <c r="A201" s="130" t="s">
        <v>234</v>
      </c>
      <c r="B201" s="46" t="s">
        <v>229</v>
      </c>
      <c r="C201" s="47"/>
      <c r="D201" s="47"/>
      <c r="E201" s="47"/>
      <c r="F201" s="47"/>
      <c r="G201" s="51"/>
      <c r="H201" s="44" t="s">
        <v>231</v>
      </c>
      <c r="I201" s="45"/>
      <c r="J201" s="44" t="s">
        <v>213</v>
      </c>
      <c r="K201" s="45"/>
      <c r="L201" s="48" t="s">
        <v>214</v>
      </c>
      <c r="M201" s="116"/>
      <c r="N201" s="116"/>
      <c r="O201" s="116"/>
      <c r="P201" s="116"/>
      <c r="Q201" s="116"/>
    </row>
    <row r="202" spans="1:21" ht="12" hidden="1" customHeight="1">
      <c r="A202" s="131"/>
      <c r="G202" s="42" t="s">
        <v>230</v>
      </c>
      <c r="H202" s="43" t="s">
        <v>232</v>
      </c>
      <c r="I202" s="12"/>
      <c r="J202" s="43" t="s">
        <v>216</v>
      </c>
      <c r="K202" s="12"/>
      <c r="L202" s="49" t="s">
        <v>217</v>
      </c>
      <c r="M202" s="121"/>
      <c r="N202" s="116"/>
      <c r="O202" s="116"/>
      <c r="P202" s="116"/>
      <c r="Q202" s="116"/>
      <c r="R202" s="121"/>
    </row>
    <row r="203" spans="1:21" ht="12" hidden="1" customHeight="1">
      <c r="A203" s="129"/>
      <c r="G203" s="42" t="s">
        <v>218</v>
      </c>
      <c r="H203" s="43" t="s">
        <v>215</v>
      </c>
      <c r="I203" s="12"/>
      <c r="J203" s="43" t="s">
        <v>219</v>
      </c>
      <c r="K203" s="12"/>
      <c r="L203" s="50" t="s">
        <v>233</v>
      </c>
      <c r="M203" s="121"/>
      <c r="N203" s="116"/>
      <c r="O203" s="116"/>
      <c r="P203" s="116"/>
      <c r="Q203" s="116"/>
      <c r="R203" s="121"/>
    </row>
    <row r="204" spans="1:21" ht="12.6" hidden="1">
      <c r="A204" s="132" t="s">
        <v>223</v>
      </c>
      <c r="B204" s="9"/>
      <c r="C204" s="9"/>
      <c r="D204" s="9"/>
      <c r="E204" s="9"/>
      <c r="F204" s="9"/>
      <c r="G204" s="9"/>
      <c r="H204" s="23"/>
      <c r="I204" s="24" t="s">
        <v>187</v>
      </c>
      <c r="J204" s="25"/>
      <c r="K204" s="26"/>
      <c r="L204" s="35"/>
      <c r="M204" s="116"/>
      <c r="N204" s="116"/>
      <c r="O204" s="116"/>
      <c r="P204" s="116"/>
      <c r="Q204" s="116"/>
      <c r="R204" s="120"/>
    </row>
    <row r="205" spans="1:21" ht="12.6" hidden="1">
      <c r="A205" s="132" t="s">
        <v>224</v>
      </c>
      <c r="H205" s="28"/>
      <c r="I205" s="29" t="s">
        <v>187</v>
      </c>
      <c r="J205" s="30"/>
      <c r="K205" s="31"/>
      <c r="L205" s="36"/>
      <c r="M205" s="116"/>
      <c r="N205" s="116"/>
      <c r="O205" s="116"/>
      <c r="P205" s="116"/>
      <c r="Q205" s="116"/>
      <c r="R205" s="120"/>
    </row>
    <row r="206" spans="1:21" ht="12.6" hidden="1">
      <c r="A206" s="132" t="s">
        <v>227</v>
      </c>
      <c r="B206" s="9"/>
      <c r="C206" s="9"/>
      <c r="D206" s="9"/>
      <c r="E206" s="9"/>
      <c r="F206" s="9"/>
      <c r="G206" s="9"/>
      <c r="H206" s="23"/>
      <c r="I206" s="24" t="s">
        <v>187</v>
      </c>
      <c r="J206" s="25"/>
      <c r="K206" s="26"/>
      <c r="L206" s="35"/>
      <c r="M206" s="116"/>
      <c r="N206" s="116"/>
      <c r="O206" s="116"/>
      <c r="P206" s="116"/>
      <c r="Q206" s="116"/>
      <c r="R206" s="120"/>
    </row>
    <row r="207" spans="1:21" ht="12.6" hidden="1">
      <c r="A207" s="132" t="s">
        <v>226</v>
      </c>
      <c r="H207" s="28"/>
      <c r="I207" s="29" t="s">
        <v>187</v>
      </c>
      <c r="J207" s="30"/>
      <c r="K207" s="31"/>
      <c r="L207" s="36"/>
      <c r="M207" s="116"/>
      <c r="N207" s="116"/>
      <c r="O207" s="116"/>
      <c r="P207" s="116"/>
      <c r="Q207" s="116"/>
      <c r="R207" s="120"/>
    </row>
    <row r="208" spans="1:21" ht="12.6" hidden="1">
      <c r="A208" s="132" t="s">
        <v>225</v>
      </c>
      <c r="B208" s="9"/>
      <c r="C208" s="9"/>
      <c r="D208" s="9"/>
      <c r="E208" s="9"/>
      <c r="F208" s="9"/>
      <c r="G208" s="9"/>
      <c r="H208" s="23"/>
      <c r="I208" s="24" t="s">
        <v>187</v>
      </c>
      <c r="J208" s="25"/>
      <c r="K208" s="26"/>
      <c r="L208" s="35"/>
      <c r="M208" s="116"/>
      <c r="N208" s="116"/>
      <c r="O208" s="116"/>
      <c r="P208" s="116"/>
      <c r="Q208" s="116"/>
      <c r="R208" s="120" t="b">
        <v>1</v>
      </c>
    </row>
    <row r="209" spans="1:21" ht="12.6" hidden="1">
      <c r="A209" s="132" t="s">
        <v>220</v>
      </c>
      <c r="H209" s="28"/>
      <c r="I209" s="29" t="s">
        <v>187</v>
      </c>
      <c r="J209" s="57"/>
      <c r="K209" s="58"/>
      <c r="L209" s="59"/>
      <c r="M209" s="116"/>
      <c r="N209" s="116"/>
      <c r="O209" s="116"/>
      <c r="P209" s="116"/>
      <c r="Q209" s="116"/>
      <c r="R209" s="120"/>
    </row>
    <row r="210" spans="1:21" ht="12.6" hidden="1">
      <c r="A210" s="132" t="s">
        <v>221</v>
      </c>
      <c r="B210" s="9"/>
      <c r="C210" s="9"/>
      <c r="D210" s="9"/>
      <c r="E210" s="9"/>
      <c r="F210" s="9"/>
      <c r="G210" s="9"/>
      <c r="H210" s="23"/>
      <c r="I210" s="24" t="s">
        <v>187</v>
      </c>
      <c r="J210" s="33"/>
      <c r="K210" s="33"/>
      <c r="L210" s="33"/>
      <c r="M210" s="116"/>
      <c r="N210" s="116"/>
      <c r="O210" s="116"/>
      <c r="P210" s="116"/>
      <c r="Q210" s="116"/>
      <c r="R210" s="120"/>
    </row>
    <row r="211" spans="1:21" ht="12.6" hidden="1">
      <c r="A211" s="132" t="s">
        <v>222</v>
      </c>
      <c r="H211" s="28"/>
      <c r="I211" s="29" t="s">
        <v>187</v>
      </c>
      <c r="J211" s="32"/>
      <c r="K211" s="32"/>
      <c r="L211" s="32"/>
      <c r="M211" s="116"/>
      <c r="N211" s="116"/>
      <c r="O211" s="116"/>
      <c r="P211" s="116"/>
      <c r="Q211" s="116"/>
      <c r="R211" s="120"/>
    </row>
    <row r="212" spans="1:21" ht="6" hidden="1" customHeight="1">
      <c r="A212" s="132"/>
      <c r="H212" s="34"/>
      <c r="I212" s="29"/>
      <c r="J212" s="32"/>
      <c r="K212" s="32"/>
      <c r="L212" s="32"/>
      <c r="M212" s="116"/>
      <c r="N212" s="116"/>
      <c r="O212" s="116"/>
      <c r="P212" s="116"/>
      <c r="Q212" s="116"/>
    </row>
    <row r="213" spans="1:21" ht="12.6" hidden="1">
      <c r="A213" s="129" t="s">
        <v>235</v>
      </c>
      <c r="B213" s="17" t="s">
        <v>265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141"/>
      <c r="N213" s="116"/>
      <c r="O213" s="116"/>
      <c r="P213" s="116"/>
      <c r="Q213" s="116"/>
      <c r="R213" s="120" t="b">
        <v>0</v>
      </c>
      <c r="S213" s="122" t="b">
        <v>0</v>
      </c>
      <c r="T213" s="123"/>
      <c r="U213" s="124"/>
    </row>
    <row r="214" spans="1:21" hidden="1">
      <c r="A214" s="129" t="s">
        <v>247</v>
      </c>
      <c r="B214" s="2" t="s">
        <v>251</v>
      </c>
      <c r="M214" s="116"/>
      <c r="N214" s="116"/>
      <c r="O214" s="116"/>
      <c r="P214" s="116"/>
      <c r="Q214" s="116"/>
    </row>
    <row r="215" spans="1:21" ht="12.6" hidden="1">
      <c r="A215" s="132"/>
      <c r="B215" s="2" t="s">
        <v>236</v>
      </c>
      <c r="M215" s="141"/>
      <c r="N215" s="116"/>
      <c r="O215" s="116"/>
      <c r="P215" s="116"/>
      <c r="Q215" s="116"/>
      <c r="R215" s="120" t="b">
        <v>0</v>
      </c>
      <c r="S215" s="122" t="b">
        <v>1</v>
      </c>
    </row>
    <row r="216" spans="1:21" hidden="1">
      <c r="A216" s="129" t="s">
        <v>396</v>
      </c>
      <c r="B216" s="8" t="s">
        <v>237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116"/>
      <c r="N216" s="116"/>
      <c r="O216" s="116"/>
      <c r="P216" s="116"/>
      <c r="Q216" s="116"/>
    </row>
    <row r="217" spans="1:21" ht="6" hidden="1" customHeight="1">
      <c r="A217" s="116"/>
      <c r="J217" s="1"/>
      <c r="M217" s="116"/>
      <c r="N217" s="116"/>
      <c r="O217" s="116"/>
      <c r="P217" s="116"/>
      <c r="Q217" s="116"/>
    </row>
    <row r="218" spans="1:21" ht="12.6" hidden="1">
      <c r="A218" s="129"/>
      <c r="B218" s="17" t="s">
        <v>387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116"/>
      <c r="N218" s="116"/>
      <c r="O218" s="116"/>
      <c r="P218" s="116"/>
      <c r="Q218" s="116"/>
      <c r="R218" s="120" t="b">
        <v>0</v>
      </c>
    </row>
    <row r="219" spans="1:21" ht="12.6" hidden="1">
      <c r="A219" s="131"/>
      <c r="B219" s="12" t="s">
        <v>238</v>
      </c>
      <c r="J219" s="27"/>
      <c r="M219" s="116"/>
      <c r="N219" s="116"/>
      <c r="O219" s="116"/>
      <c r="P219" s="116"/>
      <c r="Q219" s="116"/>
      <c r="R219" s="120"/>
    </row>
    <row r="220" spans="1:21" ht="12.6" hidden="1">
      <c r="A220" s="129"/>
      <c r="B220" s="17" t="s">
        <v>239</v>
      </c>
      <c r="C220" s="9"/>
      <c r="D220" s="9"/>
      <c r="E220" s="9"/>
      <c r="F220" s="9"/>
      <c r="G220" s="9"/>
      <c r="H220" s="9"/>
      <c r="I220" s="9"/>
      <c r="J220" s="22"/>
      <c r="K220" s="9"/>
      <c r="L220" s="9"/>
      <c r="M220" s="116"/>
      <c r="N220" s="116"/>
      <c r="O220" s="116"/>
      <c r="P220" s="116"/>
      <c r="Q220" s="116"/>
      <c r="R220" s="120"/>
    </row>
    <row r="221" spans="1:21" ht="12.6" hidden="1">
      <c r="A221" s="118"/>
      <c r="B221" s="12" t="s">
        <v>240</v>
      </c>
      <c r="J221" s="27"/>
      <c r="M221" s="116"/>
      <c r="N221" s="116"/>
      <c r="O221" s="116"/>
      <c r="P221" s="116"/>
      <c r="Q221" s="116"/>
      <c r="R221" s="120"/>
    </row>
    <row r="222" spans="1:21" ht="12.6" hidden="1">
      <c r="A222" s="118"/>
      <c r="B222" s="17" t="s">
        <v>241</v>
      </c>
      <c r="C222" s="9"/>
      <c r="D222" s="9"/>
      <c r="E222" s="9"/>
      <c r="F222" s="9"/>
      <c r="G222" s="9"/>
      <c r="H222" s="9"/>
      <c r="I222" s="9"/>
      <c r="J222" s="22"/>
      <c r="K222" s="9"/>
      <c r="L222" s="9"/>
      <c r="M222" s="116"/>
      <c r="N222" s="116"/>
      <c r="O222" s="116"/>
      <c r="P222" s="116"/>
      <c r="Q222" s="116"/>
      <c r="R222" s="120" t="b">
        <v>0</v>
      </c>
    </row>
    <row r="223" spans="1:21" hidden="1">
      <c r="A223" s="118"/>
      <c r="B223" s="55" t="s">
        <v>242</v>
      </c>
      <c r="M223" s="116"/>
      <c r="N223" s="116"/>
      <c r="O223" s="116"/>
      <c r="P223" s="116"/>
      <c r="Q223" s="116"/>
    </row>
    <row r="224" spans="1:21" ht="12.6" hidden="1">
      <c r="A224" s="118"/>
      <c r="G224" s="37" t="s">
        <v>243</v>
      </c>
      <c r="H224" s="21"/>
      <c r="I224" s="38" t="s">
        <v>244</v>
      </c>
      <c r="M224" s="116"/>
      <c r="N224" s="116"/>
      <c r="O224" s="116"/>
      <c r="P224" s="116"/>
      <c r="Q224" s="116"/>
    </row>
    <row r="225" spans="1:17" ht="12.6" hidden="1">
      <c r="A225" s="133"/>
      <c r="G225" s="37" t="s">
        <v>245</v>
      </c>
      <c r="H225" s="4"/>
      <c r="I225" s="38" t="s">
        <v>246</v>
      </c>
      <c r="M225" s="116"/>
      <c r="N225" s="116"/>
      <c r="O225" s="116"/>
      <c r="P225" s="116"/>
      <c r="Q225" s="116"/>
    </row>
    <row r="226" spans="1:17" ht="6" hidden="1" customHeight="1">
      <c r="A226" s="116"/>
      <c r="M226" s="116"/>
      <c r="N226" s="116"/>
      <c r="O226" s="116"/>
      <c r="P226" s="116"/>
      <c r="Q226" s="116"/>
    </row>
    <row r="227" spans="1:17" ht="17.100000000000001">
      <c r="A227" s="116"/>
      <c r="B227" s="81" t="s">
        <v>248</v>
      </c>
      <c r="C227" s="82"/>
      <c r="D227" s="82"/>
      <c r="E227" s="82"/>
      <c r="F227" s="82"/>
      <c r="G227" s="82"/>
      <c r="H227" s="82"/>
      <c r="I227" s="82"/>
      <c r="J227" s="82"/>
      <c r="K227" s="82"/>
      <c r="L227" s="83"/>
      <c r="M227" s="116"/>
      <c r="N227" s="116"/>
      <c r="O227" s="116"/>
      <c r="P227" s="116"/>
      <c r="Q227" s="116"/>
    </row>
    <row r="228" spans="1:17" ht="3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</row>
    <row r="229" spans="1:17" ht="3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</row>
    <row r="230" spans="1:17">
      <c r="A230" s="116"/>
      <c r="B230" s="125" t="s">
        <v>145</v>
      </c>
      <c r="C230" s="124"/>
      <c r="D230" s="118"/>
      <c r="E230" s="118"/>
      <c r="F230" s="118"/>
      <c r="G230" s="118"/>
      <c r="H230" s="197" t="s">
        <v>75</v>
      </c>
      <c r="I230" s="198"/>
      <c r="J230" s="198"/>
      <c r="K230" s="198"/>
      <c r="L230" s="118"/>
      <c r="M230" s="118"/>
      <c r="N230" s="118"/>
      <c r="O230" s="116"/>
      <c r="P230" s="116"/>
      <c r="Q230" s="116"/>
    </row>
    <row r="231" spans="1:17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</row>
    <row r="232" spans="1:17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</row>
    <row r="233" spans="1:17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</row>
    <row r="234" spans="1:17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</row>
    <row r="235" spans="1:17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</row>
    <row r="236" spans="1:17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</row>
    <row r="237" spans="1:17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</row>
    <row r="238" spans="1:17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</row>
    <row r="239" spans="1:17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</row>
    <row r="240" spans="1:17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</row>
    <row r="241"/>
    <row r="242"/>
    <row r="243"/>
    <row r="244"/>
    <row r="245"/>
  </sheetData>
  <sheetProtection password="CF42" sheet="1" objects="1" scenarios="1" selectLockedCells="1"/>
  <mergeCells count="13">
    <mergeCell ref="H230:K230"/>
    <mergeCell ref="F25:J25"/>
    <mergeCell ref="K2:M2"/>
    <mergeCell ref="F24:J24"/>
    <mergeCell ref="F27:J27"/>
    <mergeCell ref="F28:J28"/>
    <mergeCell ref="F26:G26"/>
    <mergeCell ref="F19:J19"/>
    <mergeCell ref="F21:J21"/>
    <mergeCell ref="F22:J22"/>
    <mergeCell ref="F23:J23"/>
    <mergeCell ref="F20:J20"/>
    <mergeCell ref="H4:K4"/>
  </mergeCells>
  <phoneticPr fontId="0" type="noConversion"/>
  <dataValidations count="1">
    <dataValidation type="decimal" allowBlank="1" showInputMessage="1" showErrorMessage="1" sqref="H224">
      <formula1>0</formula1>
      <formula2>1</formula2>
    </dataValidation>
  </dataValidations>
  <hyperlinks>
    <hyperlink ref="B15" r:id="rId1"/>
    <hyperlink ref="B230" r:id="rId2"/>
    <hyperlink ref="H230" r:id="rId3"/>
    <hyperlink ref="B4" r:id="rId4" display="mailto:surveys@mackayresearchgroup.com"/>
    <hyperlink ref="H4" r:id="rId5"/>
  </hyperlinks>
  <pageMargins left="0.25" right="0.25" top="0.25" bottom="0.25" header="0.25" footer="0.25"/>
  <pageSetup orientation="portrait" r:id="rId6"/>
  <headerFooter alignWithMargins="0"/>
  <rowBreaks count="3" manualBreakCount="3">
    <brk id="51" max="15" man="1"/>
    <brk id="109" max="15" man="1"/>
    <brk id="164" max="15" man="1"/>
  </row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20</xdr:col>
                    <xdr:colOff>0</xdr:colOff>
                    <xdr:row>164</xdr:row>
                    <xdr:rowOff>0</xdr:rowOff>
                  </from>
                  <to>
                    <xdr:col>20</xdr:col>
                    <xdr:colOff>0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20</xdr:col>
                    <xdr:colOff>0</xdr:colOff>
                    <xdr:row>164</xdr:row>
                    <xdr:rowOff>0</xdr:rowOff>
                  </from>
                  <to>
                    <xdr:col>20</xdr:col>
                    <xdr:colOff>0</xdr:colOff>
                    <xdr:row>227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showGridLines="0" showRowColHeaders="0" zoomScale="85" zoomScaleNormal="85" zoomScaleSheetLayoutView="85" workbookViewId="0">
      <selection activeCell="A43" sqref="A43:IV65536"/>
    </sheetView>
  </sheetViews>
  <sheetFormatPr defaultColWidth="0" defaultRowHeight="12.3" zeroHeight="1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7" customWidth="1"/>
  </cols>
  <sheetData>
    <row r="1" spans="1:11" ht="22" customHeight="1">
      <c r="A1" s="10"/>
      <c r="B1" s="10"/>
      <c r="C1" s="10"/>
      <c r="D1" s="10"/>
      <c r="E1" s="11" t="s">
        <v>21</v>
      </c>
      <c r="F1" s="10"/>
      <c r="G1" s="10"/>
      <c r="H1" s="10"/>
      <c r="I1" s="10"/>
      <c r="J1" s="10"/>
      <c r="K1" s="10"/>
    </row>
    <row r="2" spans="1:11" s="95" customFormat="1" ht="12.7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s="95" customFormat="1" ht="12.75" customHeight="1">
      <c r="A3" s="187"/>
      <c r="B3" s="187" t="s">
        <v>41</v>
      </c>
      <c r="C3" s="187"/>
      <c r="D3" s="187"/>
      <c r="E3" s="187"/>
      <c r="F3" s="187"/>
      <c r="G3" s="187"/>
      <c r="H3" s="187"/>
      <c r="I3" s="187"/>
      <c r="J3" s="187"/>
      <c r="K3" s="187"/>
    </row>
    <row r="4" spans="1:11" s="95" customFormat="1" ht="12.75" customHeight="1">
      <c r="A4" s="187"/>
      <c r="B4" s="187" t="s">
        <v>65</v>
      </c>
      <c r="C4" s="187"/>
      <c r="D4" s="187"/>
      <c r="E4" s="187"/>
      <c r="F4" s="187"/>
      <c r="G4" s="187"/>
      <c r="H4" s="187"/>
      <c r="I4" s="187"/>
      <c r="J4" s="187"/>
      <c r="K4" s="187"/>
    </row>
    <row r="5" spans="1:11" s="95" customFormat="1" ht="15">
      <c r="A5" s="187"/>
      <c r="B5" s="187" t="s">
        <v>64</v>
      </c>
      <c r="C5" s="187"/>
      <c r="D5" s="187"/>
      <c r="E5" s="187"/>
      <c r="F5" s="187"/>
      <c r="G5" s="187"/>
      <c r="H5" s="187"/>
      <c r="I5" s="187"/>
      <c r="J5" s="187"/>
      <c r="K5" s="187"/>
    </row>
    <row r="6" spans="1:11" s="95" customFormat="1" ht="15">
      <c r="A6" s="187"/>
      <c r="B6" s="187" t="s">
        <v>22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1:11" s="95" customFormat="1" ht="1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s="95" customFormat="1" ht="15">
      <c r="A8" s="185"/>
      <c r="B8" s="185" t="s">
        <v>20</v>
      </c>
      <c r="C8" s="185"/>
      <c r="D8" s="185"/>
      <c r="E8" s="185"/>
      <c r="F8" s="185"/>
      <c r="G8" s="185"/>
      <c r="H8" s="185"/>
      <c r="I8" s="185"/>
      <c r="J8" s="185"/>
      <c r="K8" s="185"/>
    </row>
    <row r="9" spans="1:11" s="95" customFormat="1" ht="1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s="95" customFormat="1" ht="15">
      <c r="A10" s="188" t="s">
        <v>16</v>
      </c>
      <c r="B10" s="187" t="s">
        <v>66</v>
      </c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1" s="95" customFormat="1" ht="15">
      <c r="A11" s="188"/>
      <c r="B11" s="187" t="s">
        <v>76</v>
      </c>
      <c r="C11" s="187"/>
      <c r="D11" s="187"/>
      <c r="E11" s="187"/>
      <c r="F11" s="187"/>
      <c r="G11" s="187"/>
      <c r="H11" s="187"/>
      <c r="I11" s="187"/>
      <c r="J11" s="187"/>
      <c r="K11" s="187"/>
    </row>
    <row r="12" spans="1:11" s="95" customFormat="1" ht="15">
      <c r="A12" s="188"/>
      <c r="B12" s="187" t="s">
        <v>67</v>
      </c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1" s="95" customFormat="1" ht="15">
      <c r="A13" s="188"/>
      <c r="B13" s="187" t="s">
        <v>68</v>
      </c>
      <c r="C13" s="187"/>
      <c r="D13" s="187"/>
      <c r="E13" s="187"/>
      <c r="F13" s="187"/>
      <c r="G13" s="187"/>
      <c r="H13" s="187"/>
      <c r="I13" s="187"/>
      <c r="J13" s="187"/>
      <c r="K13" s="187"/>
    </row>
    <row r="14" spans="1:11" s="95" customFormat="1" ht="15">
      <c r="A14" s="188"/>
      <c r="B14" s="187"/>
      <c r="C14" s="187"/>
      <c r="D14" s="187"/>
      <c r="E14" s="187"/>
      <c r="F14" s="187"/>
      <c r="G14" s="187"/>
      <c r="H14" s="187"/>
      <c r="I14" s="187"/>
      <c r="J14" s="187"/>
      <c r="K14" s="187"/>
    </row>
    <row r="15" spans="1:11" s="95" customFormat="1" ht="15">
      <c r="A15" s="186" t="s">
        <v>17</v>
      </c>
      <c r="B15" s="185" t="s">
        <v>25</v>
      </c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1" s="95" customFormat="1" ht="15">
      <c r="A16" s="186"/>
      <c r="B16" s="185" t="s">
        <v>27</v>
      </c>
      <c r="C16" s="185"/>
      <c r="D16" s="185"/>
      <c r="E16" s="185"/>
      <c r="F16" s="185"/>
      <c r="G16" s="185"/>
      <c r="H16" s="185"/>
      <c r="I16" s="185"/>
      <c r="J16" s="185"/>
      <c r="K16" s="185"/>
    </row>
    <row r="17" spans="1:11" s="95" customFormat="1" ht="15">
      <c r="A17" s="186"/>
      <c r="B17" s="185" t="s">
        <v>26</v>
      </c>
      <c r="C17" s="185"/>
      <c r="D17" s="185"/>
      <c r="E17" s="185"/>
      <c r="F17" s="185"/>
      <c r="G17" s="185"/>
      <c r="H17" s="185"/>
      <c r="I17" s="185"/>
      <c r="J17" s="185"/>
      <c r="K17" s="185"/>
    </row>
    <row r="18" spans="1:11" s="95" customFormat="1" ht="15">
      <c r="A18" s="186"/>
      <c r="B18" s="185"/>
      <c r="C18" s="185"/>
      <c r="D18" s="185"/>
      <c r="E18" s="185"/>
      <c r="F18" s="185"/>
      <c r="G18" s="185"/>
      <c r="H18" s="185"/>
      <c r="I18" s="185"/>
      <c r="J18" s="185"/>
      <c r="K18" s="185"/>
    </row>
    <row r="19" spans="1:11" s="187" customFormat="1" ht="15">
      <c r="A19" s="188" t="s">
        <v>18</v>
      </c>
      <c r="B19" s="187" t="s">
        <v>23</v>
      </c>
    </row>
    <row r="20" spans="1:11" s="187" customFormat="1" ht="15">
      <c r="A20" s="188"/>
      <c r="B20" s="187" t="s">
        <v>24</v>
      </c>
    </row>
    <row r="21" spans="1:11" s="187" customFormat="1" ht="15"/>
    <row r="22" spans="1:11" s="95" customFormat="1" ht="15">
      <c r="A22" s="185"/>
      <c r="B22" s="185" t="s">
        <v>69</v>
      </c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1" s="95" customFormat="1" ht="15">
      <c r="A23" s="185"/>
      <c r="B23" s="185" t="s">
        <v>28</v>
      </c>
      <c r="C23" s="185"/>
      <c r="D23" s="185"/>
      <c r="E23" s="185"/>
      <c r="F23" s="185"/>
      <c r="G23" s="185"/>
      <c r="H23" s="185"/>
      <c r="I23" s="185"/>
      <c r="J23" s="185"/>
      <c r="K23" s="185"/>
    </row>
    <row r="24" spans="1:11" s="95" customFormat="1" ht="15">
      <c r="A24" s="185"/>
      <c r="B24" s="185" t="s">
        <v>29</v>
      </c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 s="95" customFormat="1" ht="15">
      <c r="A25" s="185"/>
      <c r="B25" s="185" t="s">
        <v>70</v>
      </c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 s="95" customFormat="1" ht="15">
      <c r="A26" s="185"/>
      <c r="B26" s="185" t="s">
        <v>71</v>
      </c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 s="95" customFormat="1" ht="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</row>
    <row r="28" spans="1:1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</row>
    <row r="41" spans="1:11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</row>
  </sheetData>
  <sheetProtection password="D8DB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50"/>
  <sheetViews>
    <sheetView zoomScaleNormal="75" zoomScaleSheetLayoutView="75" workbookViewId="0">
      <selection activeCell="B1" sqref="B1"/>
    </sheetView>
  </sheetViews>
  <sheetFormatPr defaultColWidth="9.1640625" defaultRowHeight="15"/>
  <cols>
    <col min="1" max="1" width="11.27734375" style="95" customWidth="1"/>
    <col min="2" max="2" width="15.88671875" style="95" customWidth="1"/>
    <col min="3" max="3" width="10.44140625" style="95" bestFit="1" customWidth="1"/>
    <col min="4" max="4" width="12.71875" style="95" customWidth="1"/>
    <col min="5" max="5" width="9.1640625" style="95"/>
    <col min="6" max="6" width="12.71875" style="95" customWidth="1"/>
    <col min="7" max="7" width="9.1640625" style="95"/>
    <col min="8" max="8" width="12.71875" style="95" customWidth="1"/>
    <col min="9" max="16" width="9.1640625" style="95"/>
    <col min="17" max="17" width="15.88671875" style="95" bestFit="1" customWidth="1"/>
    <col min="18" max="16384" width="9.1640625" style="95"/>
  </cols>
  <sheetData>
    <row r="1" spans="1:17">
      <c r="A1" s="94" t="s">
        <v>268</v>
      </c>
      <c r="B1" s="94">
        <f>Yr</f>
        <v>2025</v>
      </c>
      <c r="C1" s="212" t="s">
        <v>9</v>
      </c>
      <c r="D1" s="212" t="s">
        <v>484</v>
      </c>
      <c r="E1" s="212" t="s">
        <v>485</v>
      </c>
      <c r="F1" s="212" t="s">
        <v>486</v>
      </c>
      <c r="G1" s="212" t="s">
        <v>487</v>
      </c>
      <c r="H1" s="212" t="s">
        <v>488</v>
      </c>
      <c r="I1" s="212" t="s">
        <v>489</v>
      </c>
      <c r="J1" s="212" t="s">
        <v>490</v>
      </c>
      <c r="K1" s="212" t="s">
        <v>491</v>
      </c>
      <c r="L1" s="212" t="s">
        <v>271</v>
      </c>
      <c r="M1" s="212" t="s">
        <v>272</v>
      </c>
      <c r="N1" s="212" t="s">
        <v>273</v>
      </c>
      <c r="O1" s="212" t="s">
        <v>274</v>
      </c>
      <c r="P1" s="213" t="s">
        <v>492</v>
      </c>
      <c r="Q1" s="212" t="s">
        <v>276</v>
      </c>
    </row>
    <row r="2" spans="1:17">
      <c r="A2" s="94" t="s">
        <v>401</v>
      </c>
      <c r="B2" s="228" t="str">
        <f>IF(ISBLANK(ID),"b",ID)</f>
        <v>b</v>
      </c>
      <c r="C2" s="224" t="str">
        <f>IF(ISBLANK(Name),"b",Name)</f>
        <v>b</v>
      </c>
      <c r="D2" s="224" t="str">
        <f>IF(ISBLANK(Person),"b",Person)</f>
        <v>b</v>
      </c>
      <c r="E2" s="224" t="str">
        <f>IF(ISBLANK(Eaddr),"b",Eaddr)</f>
        <v>b</v>
      </c>
      <c r="F2" s="224"/>
      <c r="G2" s="224"/>
      <c r="H2" s="224"/>
      <c r="I2" s="224"/>
      <c r="J2" s="224"/>
      <c r="K2" s="224"/>
      <c r="L2" s="224" t="str">
        <f>IF(ISBLANK(Addr1),"b",Addr1)</f>
        <v>b</v>
      </c>
      <c r="M2" s="224" t="str">
        <f>IF(ISBLANK(Addr2),"b",Addr2)</f>
        <v>b</v>
      </c>
      <c r="N2" s="224" t="str">
        <f>IF(ISBLANK(city),"b",city)</f>
        <v>b</v>
      </c>
      <c r="O2" s="224" t="str">
        <f>IF(ISBLANK(State),"b",State)</f>
        <v>b</v>
      </c>
      <c r="P2" s="225" t="str">
        <f>IF(ISBLANK(Zipcode),"b",Zipcode)</f>
        <v>b</v>
      </c>
      <c r="Q2" s="226" t="str">
        <f>IF(ISBLANK(Phone),"b",Phone)</f>
        <v>b</v>
      </c>
    </row>
    <row r="3" spans="1:17">
      <c r="A3" s="95" t="s">
        <v>269</v>
      </c>
      <c r="B3" s="95" t="s">
        <v>494</v>
      </c>
      <c r="J3" s="96"/>
    </row>
    <row r="4" spans="1:17">
      <c r="A4" s="95" t="s">
        <v>270</v>
      </c>
      <c r="B4" s="95" t="s">
        <v>494</v>
      </c>
      <c r="J4" s="96"/>
    </row>
    <row r="5" spans="1:17">
      <c r="A5" s="95" t="s">
        <v>9</v>
      </c>
      <c r="B5" s="95" t="s">
        <v>494</v>
      </c>
      <c r="H5" s="96"/>
      <c r="J5" s="96"/>
    </row>
    <row r="6" spans="1:17">
      <c r="A6" s="95" t="s">
        <v>271</v>
      </c>
      <c r="B6" s="95" t="s">
        <v>494</v>
      </c>
      <c r="H6" s="96"/>
      <c r="J6" s="96"/>
    </row>
    <row r="7" spans="1:17">
      <c r="A7" s="95" t="s">
        <v>272</v>
      </c>
      <c r="B7" s="95" t="s">
        <v>494</v>
      </c>
      <c r="H7" s="96"/>
      <c r="J7" s="96"/>
    </row>
    <row r="8" spans="1:17">
      <c r="A8" s="95" t="s">
        <v>273</v>
      </c>
      <c r="B8" s="95" t="s">
        <v>494</v>
      </c>
      <c r="H8" s="96"/>
      <c r="J8" s="96"/>
    </row>
    <row r="9" spans="1:17">
      <c r="A9" s="95" t="s">
        <v>274</v>
      </c>
      <c r="B9" s="95" t="s">
        <v>494</v>
      </c>
      <c r="H9" s="96"/>
      <c r="J9" s="96"/>
    </row>
    <row r="10" spans="1:17">
      <c r="A10" s="95" t="s">
        <v>275</v>
      </c>
      <c r="B10" s="99" t="s">
        <v>494</v>
      </c>
      <c r="H10" s="96"/>
      <c r="J10" s="96"/>
    </row>
    <row r="11" spans="1:17">
      <c r="A11" s="95" t="s">
        <v>276</v>
      </c>
      <c r="B11" s="115" t="s">
        <v>494</v>
      </c>
      <c r="H11" s="96"/>
      <c r="J11" s="96"/>
    </row>
    <row r="12" spans="1:17">
      <c r="A12" s="95" t="s">
        <v>39</v>
      </c>
      <c r="B12" s="115" t="s">
        <v>494</v>
      </c>
      <c r="H12" s="96"/>
      <c r="J12" s="96"/>
    </row>
    <row r="13" spans="1:17">
      <c r="A13" s="95" t="s">
        <v>277</v>
      </c>
      <c r="B13" s="95" t="s">
        <v>494</v>
      </c>
      <c r="H13" s="96"/>
      <c r="J13" s="96"/>
    </row>
    <row r="14" spans="1:17">
      <c r="A14" s="95" t="s">
        <v>330</v>
      </c>
      <c r="B14" s="111" t="s">
        <v>479</v>
      </c>
      <c r="H14" s="96"/>
      <c r="J14" s="96"/>
    </row>
    <row r="15" spans="1:17">
      <c r="A15" s="95" t="s">
        <v>457</v>
      </c>
      <c r="B15" s="95" t="str">
        <f>IF(ISBLANK(MEMBER),"b",MEMBER)</f>
        <v>b</v>
      </c>
      <c r="H15" s="96"/>
      <c r="J15" s="97"/>
    </row>
    <row r="16" spans="1:17">
      <c r="A16" s="95" t="s">
        <v>327</v>
      </c>
      <c r="B16" s="95" t="str">
        <f>IF(ISBLANK(Class),"b",Class)</f>
        <v>b</v>
      </c>
      <c r="H16" s="96"/>
      <c r="J16" s="97"/>
    </row>
    <row r="17" spans="1:10">
      <c r="A17" s="95" t="s">
        <v>326</v>
      </c>
      <c r="B17" s="97" t="str">
        <f>IF(ISBLANK(Loc),"b",Loc)</f>
        <v>b</v>
      </c>
      <c r="H17" s="96"/>
      <c r="J17" s="97"/>
    </row>
    <row r="18" spans="1:10">
      <c r="A18" s="95" t="s">
        <v>328</v>
      </c>
      <c r="B18" s="97" t="str">
        <f>IF(ISBLANK(Routes),"b",Routes)</f>
        <v>b</v>
      </c>
      <c r="H18" s="96"/>
      <c r="J18" s="97"/>
    </row>
    <row r="19" spans="1:10">
      <c r="A19" s="95" t="s">
        <v>329</v>
      </c>
      <c r="B19" s="97" t="str">
        <f>IF(ISBLANK(Cust),"b",Cust)</f>
        <v>b</v>
      </c>
      <c r="H19" s="96"/>
      <c r="J19" s="97"/>
    </row>
    <row r="20" spans="1:10">
      <c r="A20" s="95" t="s">
        <v>314</v>
      </c>
      <c r="B20" s="109" t="str">
        <f>IF(Emp&gt;0,EPRD,"b")</f>
        <v>b</v>
      </c>
      <c r="H20" s="96"/>
    </row>
    <row r="21" spans="1:10">
      <c r="A21" s="95" t="s">
        <v>315</v>
      </c>
      <c r="B21" s="109" t="str">
        <f>IF(Emp&gt;0,ESUP,"b")</f>
        <v>b</v>
      </c>
      <c r="H21" s="96"/>
      <c r="J21" s="97"/>
    </row>
    <row r="22" spans="1:10">
      <c r="A22" s="95" t="s">
        <v>316</v>
      </c>
      <c r="B22" s="109" t="str">
        <f>IF(Emp&gt;0,EMNT,"b")</f>
        <v>b</v>
      </c>
      <c r="H22" s="96"/>
      <c r="J22" s="97"/>
    </row>
    <row r="23" spans="1:10">
      <c r="A23" s="95" t="s">
        <v>317</v>
      </c>
      <c r="B23" s="109" t="str">
        <f>IF(Emp&gt;0,ERTE,"b")</f>
        <v>b</v>
      </c>
      <c r="H23" s="97"/>
      <c r="J23" s="97"/>
    </row>
    <row r="24" spans="1:10">
      <c r="A24" s="95" t="s">
        <v>318</v>
      </c>
      <c r="B24" s="109" t="str">
        <f>IF(Emp&gt;0,ESVC,"b")</f>
        <v>b</v>
      </c>
      <c r="J24" s="98"/>
    </row>
    <row r="25" spans="1:10">
      <c r="A25" s="95" t="s">
        <v>319</v>
      </c>
      <c r="B25" s="109" t="str">
        <f>IF(Emp&gt;0,ESLS,"b")</f>
        <v>b</v>
      </c>
      <c r="H25" s="98"/>
      <c r="J25" s="97"/>
    </row>
    <row r="26" spans="1:10">
      <c r="A26" s="95" t="s">
        <v>320</v>
      </c>
      <c r="B26" s="109" t="str">
        <f>IF(Emp&gt;0,EMGT,"b")</f>
        <v>b</v>
      </c>
      <c r="H26" s="97"/>
      <c r="J26" s="98"/>
    </row>
    <row r="27" spans="1:10">
      <c r="A27" s="95" t="s">
        <v>279</v>
      </c>
      <c r="B27" s="109" t="str">
        <f>IF(Emp&gt;0,OEMP,"b")</f>
        <v>b</v>
      </c>
      <c r="H27" s="98"/>
      <c r="J27" s="97"/>
    </row>
    <row r="28" spans="1:10">
      <c r="A28" s="95" t="s">
        <v>280</v>
      </c>
      <c r="B28" s="98" t="str">
        <f>IF(Emp&gt;0,Emp,"b")</f>
        <v>b</v>
      </c>
      <c r="H28" s="97"/>
      <c r="J28" s="96"/>
    </row>
    <row r="29" spans="1:10">
      <c r="A29" s="95" t="s">
        <v>458</v>
      </c>
      <c r="B29" s="97" t="str">
        <f>IF(ISBLANK(PLANTHR),"b",PLANTHR)</f>
        <v>b</v>
      </c>
      <c r="H29" s="96"/>
      <c r="J29" s="96"/>
    </row>
    <row r="30" spans="1:10">
      <c r="A30" s="95" t="s">
        <v>397</v>
      </c>
      <c r="B30" s="98" t="str">
        <f>IF(ISBLANK(BEGEMP),"b",BEGEMP)</f>
        <v>b</v>
      </c>
      <c r="H30" s="97"/>
      <c r="J30" s="96"/>
    </row>
    <row r="31" spans="1:10">
      <c r="A31" s="95" t="s">
        <v>398</v>
      </c>
      <c r="B31" s="98" t="str">
        <f>IF(ISBLANK(HIRE),"b",HIRE)</f>
        <v>b</v>
      </c>
      <c r="H31" s="98"/>
      <c r="J31" s="96"/>
    </row>
    <row r="32" spans="1:10">
      <c r="A32" s="95" t="s">
        <v>399</v>
      </c>
      <c r="B32" s="98" t="str">
        <f>IF(ISBLANK(LEFT),"b",LEFT)</f>
        <v>b</v>
      </c>
      <c r="H32" s="97"/>
      <c r="J32" s="96"/>
    </row>
    <row r="33" spans="1:10">
      <c r="A33" s="95" t="s">
        <v>400</v>
      </c>
      <c r="B33" s="98" t="str">
        <f>IF(ENDEMP&gt;0,ENDEMP,"b")</f>
        <v>b</v>
      </c>
      <c r="H33" s="96"/>
      <c r="J33" s="97"/>
    </row>
    <row r="34" spans="1:10">
      <c r="A34" s="95" t="s">
        <v>278</v>
      </c>
      <c r="B34" s="95" t="str">
        <f>IF(ISBLANK(Fiscal),"b",Fiscal)</f>
        <v>b</v>
      </c>
      <c r="H34" s="97"/>
      <c r="J34" s="98"/>
    </row>
    <row r="35" spans="1:10">
      <c r="A35" s="95" t="s">
        <v>321</v>
      </c>
      <c r="B35" s="110" t="str">
        <f>IF(Invest&gt;0,MACH,"b")</f>
        <v>b</v>
      </c>
      <c r="H35" s="98"/>
      <c r="J35" s="97"/>
    </row>
    <row r="36" spans="1:10">
      <c r="A36" s="95" t="s">
        <v>322</v>
      </c>
      <c r="B36" s="110" t="str">
        <f>IF(Invest&gt;0,IT,"b")</f>
        <v>b</v>
      </c>
      <c r="H36" s="97"/>
      <c r="J36" s="96"/>
    </row>
    <row r="37" spans="1:10">
      <c r="A37" s="95" t="s">
        <v>152</v>
      </c>
      <c r="B37" s="110" t="str">
        <f>IF(Invest&gt;0,VEHICLES,"b")</f>
        <v>b</v>
      </c>
      <c r="H37" s="96"/>
      <c r="J37" s="97"/>
    </row>
    <row r="38" spans="1:10">
      <c r="A38" s="95" t="s">
        <v>323</v>
      </c>
      <c r="B38" s="110" t="str">
        <f>IF(Invest&gt;0,Building,"b")</f>
        <v>b</v>
      </c>
      <c r="H38" s="97"/>
      <c r="J38" s="98"/>
    </row>
    <row r="39" spans="1:10">
      <c r="A39" s="95" t="s">
        <v>324</v>
      </c>
      <c r="B39" s="110" t="str">
        <f>IF(Invest&gt;0,OCAP,"b")</f>
        <v>b</v>
      </c>
      <c r="H39" s="98"/>
      <c r="J39" s="97"/>
    </row>
    <row r="40" spans="1:10">
      <c r="A40" s="95" t="s">
        <v>325</v>
      </c>
      <c r="B40" s="97" t="str">
        <f>IF(Invest&gt;0,Invest,"b")</f>
        <v>b</v>
      </c>
      <c r="H40" s="97"/>
      <c r="J40" s="96"/>
    </row>
    <row r="41" spans="1:10">
      <c r="A41" s="95" t="s">
        <v>362</v>
      </c>
      <c r="B41" s="110" t="str">
        <f>IF(TOT0&gt;0,HC0,"b")</f>
        <v>b</v>
      </c>
      <c r="H41" s="96"/>
      <c r="J41" s="97"/>
    </row>
    <row r="42" spans="1:10">
      <c r="A42" s="95" t="s">
        <v>459</v>
      </c>
      <c r="B42" s="110" t="str">
        <f>IF(TOT0&gt;0,HOSP0,"b")</f>
        <v>b</v>
      </c>
      <c r="H42" s="97"/>
      <c r="J42" s="98"/>
    </row>
    <row r="43" spans="1:10">
      <c r="A43" s="95" t="s">
        <v>363</v>
      </c>
      <c r="B43" s="110" t="str">
        <f>IF(TOT0&gt;0,LN0,"b")</f>
        <v>b</v>
      </c>
      <c r="H43" s="98"/>
      <c r="J43" s="97"/>
    </row>
    <row r="44" spans="1:10">
      <c r="A44" s="95" t="s">
        <v>460</v>
      </c>
      <c r="B44" s="110" t="str">
        <f>IF(TOT0&gt;0,HOTEL0,"b")</f>
        <v>b</v>
      </c>
      <c r="H44" s="97"/>
      <c r="J44" s="96"/>
    </row>
    <row r="45" spans="1:10">
      <c r="A45" s="95" t="s">
        <v>364</v>
      </c>
      <c r="B45" s="110" t="str">
        <f>IF(TOT0&gt;0,IND0,"b")</f>
        <v>b</v>
      </c>
      <c r="H45" s="96"/>
      <c r="J45" s="97"/>
    </row>
    <row r="46" spans="1:10">
      <c r="A46" s="95" t="s">
        <v>365</v>
      </c>
      <c r="B46" s="110" t="str">
        <f>IF(TOT0&gt;0,DST0,"b")</f>
        <v>b</v>
      </c>
      <c r="H46" s="97"/>
      <c r="J46" s="98"/>
    </row>
    <row r="47" spans="1:10">
      <c r="A47" s="95" t="s">
        <v>366</v>
      </c>
      <c r="B47" s="110" t="str">
        <f>IF(TOT0&gt;0,RS0,"b")</f>
        <v>b</v>
      </c>
      <c r="F47" s="97"/>
      <c r="H47" s="98"/>
      <c r="J47" s="97"/>
    </row>
    <row r="48" spans="1:10">
      <c r="A48" s="95" t="s">
        <v>367</v>
      </c>
      <c r="B48" s="110" t="str">
        <f>IF(TOT0&gt;0,NOG0,"b")</f>
        <v>b</v>
      </c>
      <c r="F48" s="96"/>
      <c r="H48" s="97"/>
      <c r="J48" s="96"/>
    </row>
    <row r="49" spans="1:10">
      <c r="A49" s="95" t="s">
        <v>462</v>
      </c>
      <c r="B49" s="110" t="str">
        <f>IF(TOT0&gt;0,COG0,"b")</f>
        <v>b</v>
      </c>
      <c r="F49" s="96"/>
      <c r="H49" s="98"/>
      <c r="J49" s="97"/>
    </row>
    <row r="50" spans="1:10">
      <c r="A50" s="95" t="s">
        <v>368</v>
      </c>
      <c r="B50" s="110" t="str">
        <f>IF(TOT0&gt;0,DIR0,"b")</f>
        <v>b</v>
      </c>
      <c r="F50" s="96"/>
      <c r="H50" s="97"/>
      <c r="J50" s="98"/>
    </row>
    <row r="51" spans="1:10">
      <c r="A51" s="95" t="s">
        <v>461</v>
      </c>
      <c r="B51" s="110" t="str">
        <f>IF(TOT0&gt;0,NONTEX0,"b")</f>
        <v>b</v>
      </c>
      <c r="F51" s="96"/>
      <c r="H51" s="98"/>
      <c r="J51" s="97"/>
    </row>
    <row r="52" spans="1:10">
      <c r="A52" s="95" t="s">
        <v>369</v>
      </c>
      <c r="B52" s="110" t="str">
        <f>IF(TOT0&gt;0,OT0,"b")</f>
        <v>b</v>
      </c>
      <c r="J52" s="98"/>
    </row>
    <row r="53" spans="1:10">
      <c r="A53" s="95" t="s">
        <v>370</v>
      </c>
      <c r="B53" s="97" t="str">
        <f>IF(TOT0&gt;0,TOT0,"b")</f>
        <v>b</v>
      </c>
      <c r="J53" s="97"/>
    </row>
    <row r="54" spans="1:10">
      <c r="A54" s="95" t="s">
        <v>371</v>
      </c>
      <c r="B54" s="110" t="str">
        <f>IF(TOTS&gt;0,HCS,"b")</f>
        <v>b</v>
      </c>
      <c r="H54" s="97"/>
      <c r="J54" s="98"/>
    </row>
    <row r="55" spans="1:10">
      <c r="A55" s="95" t="s">
        <v>463</v>
      </c>
      <c r="B55" s="110" t="str">
        <f>IF(TOTS&gt;0,HOSPS,"b")</f>
        <v>b</v>
      </c>
      <c r="H55" s="97"/>
    </row>
    <row r="56" spans="1:10">
      <c r="A56" s="95" t="s">
        <v>372</v>
      </c>
      <c r="B56" s="110" t="str">
        <f>IF(TOTS&gt;0,LNS,"b")</f>
        <v>b</v>
      </c>
      <c r="H56" s="97"/>
    </row>
    <row r="57" spans="1:10">
      <c r="A57" s="95" t="s">
        <v>464</v>
      </c>
      <c r="B57" s="110" t="str">
        <f>IF(TOTS&gt;0,HOTELS,"b")</f>
        <v>b</v>
      </c>
      <c r="H57" s="97"/>
      <c r="J57" s="97"/>
    </row>
    <row r="58" spans="1:10">
      <c r="A58" s="95" t="s">
        <v>373</v>
      </c>
      <c r="B58" s="110" t="str">
        <f>IF(TOTS&gt;0,INDS,"b")</f>
        <v>b</v>
      </c>
      <c r="H58" s="97"/>
      <c r="J58" s="97"/>
    </row>
    <row r="59" spans="1:10">
      <c r="A59" s="95" t="s">
        <v>374</v>
      </c>
      <c r="B59" s="110" t="str">
        <f>IF(TOTS&gt;0,DSTS,"b")</f>
        <v>b</v>
      </c>
      <c r="H59" s="96"/>
      <c r="J59" s="97"/>
    </row>
    <row r="60" spans="1:10">
      <c r="A60" s="95" t="s">
        <v>375</v>
      </c>
      <c r="B60" s="110" t="str">
        <f>IF(TOTS&gt;0,RSS,"b")</f>
        <v>b</v>
      </c>
      <c r="H60" s="98"/>
      <c r="J60" s="97"/>
    </row>
    <row r="61" spans="1:10">
      <c r="A61" s="95" t="s">
        <v>376</v>
      </c>
      <c r="B61" s="110" t="str">
        <f>IF(TOTS&gt;0,NOGS,"b")</f>
        <v>b</v>
      </c>
      <c r="J61" s="97"/>
    </row>
    <row r="62" spans="1:10">
      <c r="A62" s="95" t="s">
        <v>465</v>
      </c>
      <c r="B62" s="110" t="str">
        <f>IF(TOTS&gt;0,COGS,"b")</f>
        <v>b</v>
      </c>
      <c r="H62" s="96"/>
      <c r="J62" s="96"/>
    </row>
    <row r="63" spans="1:10">
      <c r="A63" s="95" t="s">
        <v>377</v>
      </c>
      <c r="B63" s="110" t="str">
        <f>IF(TOTS&gt;0,DIRS,"b")</f>
        <v>b</v>
      </c>
      <c r="H63" s="96"/>
      <c r="J63" s="98"/>
    </row>
    <row r="64" spans="1:10">
      <c r="A64" s="95" t="s">
        <v>466</v>
      </c>
      <c r="B64" s="110" t="str">
        <f>IF(TOTS&gt;0,NONTEXS,"b")</f>
        <v>b</v>
      </c>
      <c r="H64" s="96"/>
    </row>
    <row r="65" spans="1:8">
      <c r="A65" s="95" t="s">
        <v>378</v>
      </c>
      <c r="B65" s="110" t="str">
        <f>IF(TOTS&gt;0,OTS,"b")</f>
        <v>b</v>
      </c>
      <c r="H65" s="96"/>
    </row>
    <row r="66" spans="1:8">
      <c r="A66" s="95" t="s">
        <v>379</v>
      </c>
      <c r="B66" s="97" t="str">
        <f>IF(TOTS&gt;0,TOTS,"b")</f>
        <v>b</v>
      </c>
      <c r="H66" s="96"/>
    </row>
    <row r="67" spans="1:8">
      <c r="A67" s="95" t="s">
        <v>380</v>
      </c>
      <c r="B67" s="110" t="str">
        <f>IF(LBS&gt;0,HCLB,"b")</f>
        <v>b</v>
      </c>
      <c r="H67" s="96"/>
    </row>
    <row r="68" spans="1:8">
      <c r="A68" s="95" t="s">
        <v>467</v>
      </c>
      <c r="B68" s="110" t="str">
        <f>IF(LBS&gt;0,HOSPLB,"b")</f>
        <v>b</v>
      </c>
      <c r="H68" s="96"/>
    </row>
    <row r="69" spans="1:8">
      <c r="A69" s="95" t="s">
        <v>381</v>
      </c>
      <c r="B69" s="110" t="str">
        <f>IF(LBS&gt;0,LNLB,"b")</f>
        <v>b</v>
      </c>
      <c r="H69" s="96"/>
    </row>
    <row r="70" spans="1:8">
      <c r="A70" s="95" t="s">
        <v>468</v>
      </c>
      <c r="B70" s="110" t="str">
        <f>IF(LBS&gt;0,HOTELLB,"b")</f>
        <v>b</v>
      </c>
      <c r="H70" s="96"/>
    </row>
    <row r="71" spans="1:8">
      <c r="A71" s="95" t="s">
        <v>382</v>
      </c>
      <c r="B71" s="110" t="str">
        <f>IF(LBS&gt;0,INDLB,"b")</f>
        <v>b</v>
      </c>
      <c r="H71" s="96"/>
    </row>
    <row r="72" spans="1:8">
      <c r="A72" s="95" t="s">
        <v>470</v>
      </c>
      <c r="B72" s="110" t="str">
        <f>IF(LBS&gt;0,DSTLB,"b")</f>
        <v>b</v>
      </c>
      <c r="H72" s="96"/>
    </row>
    <row r="73" spans="1:8">
      <c r="A73" s="95" t="s">
        <v>383</v>
      </c>
      <c r="B73" s="110" t="str">
        <f>IF(LBS&gt;0,RENTLB,"b")</f>
        <v>b</v>
      </c>
      <c r="H73" s="96"/>
    </row>
    <row r="74" spans="1:8">
      <c r="A74" s="95" t="s">
        <v>384</v>
      </c>
      <c r="B74" s="110" t="str">
        <f>IF(LBS&gt;0,NOGLB,"b")</f>
        <v>b</v>
      </c>
      <c r="H74" s="96"/>
    </row>
    <row r="75" spans="1:8">
      <c r="A75" s="95" t="s">
        <v>469</v>
      </c>
      <c r="B75" s="110" t="str">
        <f>IF(LBS&gt;0,COGLB,"b")</f>
        <v>b</v>
      </c>
      <c r="H75" s="96"/>
    </row>
    <row r="76" spans="1:8">
      <c r="A76" s="95" t="s">
        <v>385</v>
      </c>
      <c r="B76" s="97" t="str">
        <f>IF(LBS&gt;0,LBS,"b")</f>
        <v>b</v>
      </c>
    </row>
    <row r="77" spans="1:8">
      <c r="A77" s="95" t="s">
        <v>386</v>
      </c>
      <c r="B77" s="97" t="str">
        <f>IF(ISBLANK(ACQ),"b",ACQ)</f>
        <v>b</v>
      </c>
    </row>
    <row r="78" spans="1:8">
      <c r="A78" s="95" t="s">
        <v>281</v>
      </c>
      <c r="B78" s="97" t="str">
        <f>IF(ISBLANK(Cash),"b",Cash)</f>
        <v>b</v>
      </c>
    </row>
    <row r="79" spans="1:8">
      <c r="A79" s="95" t="s">
        <v>282</v>
      </c>
      <c r="B79" s="97" t="str">
        <f>IF(ISBLANK(AR),"b",AR)</f>
        <v>b</v>
      </c>
    </row>
    <row r="80" spans="1:8">
      <c r="A80" s="95" t="s">
        <v>283</v>
      </c>
      <c r="B80" s="97" t="str">
        <f>IF(ISBLANK(INV),"b",INV)</f>
        <v>b</v>
      </c>
    </row>
    <row r="81" spans="1:2">
      <c r="A81" s="95" t="s">
        <v>284</v>
      </c>
      <c r="B81" s="114" t="str">
        <f>IF((CA&gt;0),(OCA),"b")</f>
        <v>b</v>
      </c>
    </row>
    <row r="82" spans="1:2">
      <c r="A82" s="94" t="s">
        <v>285</v>
      </c>
      <c r="B82" s="101" t="str">
        <f>IF(CA&gt;0,CA,"b")</f>
        <v>b</v>
      </c>
    </row>
    <row r="83" spans="1:2">
      <c r="A83" s="95" t="s">
        <v>286</v>
      </c>
      <c r="B83" s="100" t="str">
        <f>IF(ISBLANK(ACCDPR),"b",GFA)</f>
        <v>b</v>
      </c>
    </row>
    <row r="84" spans="1:2">
      <c r="A84" s="95" t="s">
        <v>287</v>
      </c>
      <c r="B84" s="100" t="str">
        <f>IF(ISBLANK(ACCDPR),"b",ACCDPR)</f>
        <v>b</v>
      </c>
    </row>
    <row r="85" spans="1:2">
      <c r="A85" s="95" t="s">
        <v>288</v>
      </c>
      <c r="B85" s="97" t="str">
        <f>IF(Fixed&gt;0,Fixed,"b")</f>
        <v>b</v>
      </c>
    </row>
    <row r="86" spans="1:2">
      <c r="A86" s="95" t="s">
        <v>289</v>
      </c>
      <c r="B86" s="114" t="str">
        <f>IF((TA&gt;0),(OFA),"b")</f>
        <v>b</v>
      </c>
    </row>
    <row r="87" spans="1:2">
      <c r="A87" s="94" t="s">
        <v>290</v>
      </c>
      <c r="B87" s="101" t="str">
        <f>IF(TA&gt;0,TA,"b")</f>
        <v>b</v>
      </c>
    </row>
    <row r="88" spans="1:2">
      <c r="A88" s="95" t="s">
        <v>291</v>
      </c>
      <c r="B88" s="97" t="str">
        <f>IF(ISBLANK(AP),"b",AP)</f>
        <v>b</v>
      </c>
    </row>
    <row r="89" spans="1:2">
      <c r="A89" s="95" t="s">
        <v>292</v>
      </c>
      <c r="B89" s="97" t="str">
        <f>IF(ISBLANK(NP),"b",NP)</f>
        <v>b</v>
      </c>
    </row>
    <row r="90" spans="1:2">
      <c r="A90" s="95" t="s">
        <v>293</v>
      </c>
      <c r="B90" s="114" t="str">
        <f>IF((CL&gt;0),(OCL),"b")</f>
        <v>b</v>
      </c>
    </row>
    <row r="91" spans="1:2">
      <c r="A91" s="94" t="s">
        <v>294</v>
      </c>
      <c r="B91" s="101" t="str">
        <f>IF(CL&gt;0,CL,"b")</f>
        <v>b</v>
      </c>
    </row>
    <row r="92" spans="1:2">
      <c r="A92" s="95" t="s">
        <v>295</v>
      </c>
      <c r="B92" s="97" t="str">
        <f>IF(ISBLANK(LTL),"b",LTL)</f>
        <v>b</v>
      </c>
    </row>
    <row r="93" spans="1:2">
      <c r="A93" s="95" t="s">
        <v>296</v>
      </c>
      <c r="B93" s="112">
        <f>IF(ISBLANK(Loan),0,(Loan))</f>
        <v>0</v>
      </c>
    </row>
    <row r="94" spans="1:2">
      <c r="A94" s="95" t="s">
        <v>297</v>
      </c>
      <c r="B94" s="100" t="str">
        <f>IF(Eqty&lt;&gt;0,Eqty,"b")</f>
        <v>b</v>
      </c>
    </row>
    <row r="95" spans="1:2">
      <c r="A95" s="94" t="s">
        <v>299</v>
      </c>
      <c r="B95" s="101" t="str">
        <f>IF(Liab&gt;0,Liab,"b")</f>
        <v>b</v>
      </c>
    </row>
    <row r="96" spans="1:2">
      <c r="A96" s="94" t="s">
        <v>298</v>
      </c>
      <c r="B96" s="100" t="str">
        <f>IF(Eqty&lt;&gt;0,Eqty+Loan,"b")</f>
        <v>b</v>
      </c>
    </row>
    <row r="97" spans="1:2">
      <c r="A97" s="95" t="s">
        <v>402</v>
      </c>
      <c r="B97" s="101" t="str">
        <f>IF(ISBLANK(Prev),"b",Prev)</f>
        <v>b</v>
      </c>
    </row>
    <row r="98" spans="1:2">
      <c r="A98" s="94" t="s">
        <v>300</v>
      </c>
      <c r="B98" s="101" t="str">
        <f>IF(ISBLANK(NS),"b",NS)</f>
        <v>b</v>
      </c>
    </row>
    <row r="99" spans="1:2">
      <c r="A99" s="95" t="s">
        <v>331</v>
      </c>
      <c r="B99" s="97" t="str">
        <f>IF(ISBLANK(RentCost),"b",RentCost)</f>
        <v>b</v>
      </c>
    </row>
    <row r="100" spans="1:2">
      <c r="A100" s="95" t="s">
        <v>332</v>
      </c>
      <c r="B100" s="114" t="str">
        <f>IF((Mer&gt;0),(MC),"b")</f>
        <v>b</v>
      </c>
    </row>
    <row r="101" spans="1:2">
      <c r="A101" s="94" t="s">
        <v>333</v>
      </c>
      <c r="B101" s="101" t="str">
        <f>IF(Mer&gt;0,Mer,"b")</f>
        <v>b</v>
      </c>
    </row>
    <row r="102" spans="1:2">
      <c r="A102" s="95" t="s">
        <v>334</v>
      </c>
      <c r="B102" s="97" t="str">
        <f>IF(ISBLANK(PL),"b",PL)</f>
        <v>b</v>
      </c>
    </row>
    <row r="103" spans="1:2">
      <c r="A103" s="95" t="s">
        <v>335</v>
      </c>
      <c r="B103" s="97" t="str">
        <f>IF(ISBLANK(PS),"b",PS)</f>
        <v>b</v>
      </c>
    </row>
    <row r="104" spans="1:2">
      <c r="A104" s="95" t="s">
        <v>336</v>
      </c>
      <c r="B104" s="97" t="str">
        <f>IF(ISBLANK(MP),"b",MP)</f>
        <v>b</v>
      </c>
    </row>
    <row r="105" spans="1:2">
      <c r="A105" s="95" t="s">
        <v>337</v>
      </c>
      <c r="B105" s="97" t="str">
        <f>IF(ISBLANK(OUT),"b",OUT)</f>
        <v>b</v>
      </c>
    </row>
    <row r="106" spans="1:2">
      <c r="A106" s="95" t="s">
        <v>338</v>
      </c>
      <c r="B106" s="97" t="str">
        <f>IF(ISBLANK(SUP),"b",SUP)</f>
        <v>b</v>
      </c>
    </row>
    <row r="107" spans="1:2">
      <c r="A107" s="95" t="s">
        <v>301</v>
      </c>
      <c r="B107" s="97" t="str">
        <f>IF(ISBLANK(UT),"b",UT)</f>
        <v>b</v>
      </c>
    </row>
    <row r="108" spans="1:2">
      <c r="A108" s="95" t="s">
        <v>339</v>
      </c>
      <c r="B108" s="97" t="str">
        <f>IF(ISBLANK(WT),"b",WT)</f>
        <v>b</v>
      </c>
    </row>
    <row r="109" spans="1:2">
      <c r="A109" s="95" t="s">
        <v>340</v>
      </c>
      <c r="B109" s="97" t="str">
        <f>IF(ISBLANK(FU),"b",FU)</f>
        <v>b</v>
      </c>
    </row>
    <row r="110" spans="1:2">
      <c r="A110" s="95" t="s">
        <v>341</v>
      </c>
      <c r="B110" s="97" t="str">
        <f>IF(ISBLANK(EL),"b",EL)</f>
        <v>b</v>
      </c>
    </row>
    <row r="111" spans="1:2">
      <c r="A111" s="95" t="s">
        <v>342</v>
      </c>
      <c r="B111" s="97" t="str">
        <f>IF(ISBLANK(PC),"b",PC)</f>
        <v>b</v>
      </c>
    </row>
    <row r="112" spans="1:2">
      <c r="A112" s="95" t="s">
        <v>302</v>
      </c>
      <c r="B112" s="97" t="str">
        <f>IF(ISBLANK(DPR),"b",DPR)</f>
        <v>b</v>
      </c>
    </row>
    <row r="113" spans="1:2">
      <c r="A113" s="95" t="s">
        <v>343</v>
      </c>
      <c r="B113" s="97" t="str">
        <f>IF(ISBLANK(BM),"b",BM)</f>
        <v>b</v>
      </c>
    </row>
    <row r="114" spans="1:2">
      <c r="A114" s="95" t="s">
        <v>344</v>
      </c>
      <c r="B114" s="114" t="str">
        <f>IF((Plant&gt;0),(OC),"b")</f>
        <v>b</v>
      </c>
    </row>
    <row r="115" spans="1:2">
      <c r="A115" s="94" t="s">
        <v>345</v>
      </c>
      <c r="B115" s="101" t="str">
        <f>IF(Plant&gt;0,Plant,"b")</f>
        <v>b</v>
      </c>
    </row>
    <row r="116" spans="1:2">
      <c r="A116" s="95" t="s">
        <v>346</v>
      </c>
      <c r="B116" s="97" t="str">
        <f>IF(ISBLANK(RW),"b",RW)</f>
        <v>b</v>
      </c>
    </row>
    <row r="117" spans="1:2">
      <c r="A117" s="95" t="s">
        <v>476</v>
      </c>
      <c r="B117" s="97" t="str">
        <f>IF(ISBLANK(RCommis),"b",RCommis)</f>
        <v>b</v>
      </c>
    </row>
    <row r="118" spans="1:2">
      <c r="A118" s="95" t="s">
        <v>347</v>
      </c>
      <c r="B118" s="97" t="str">
        <f>IF(ISBLANK(OS),"b",OS)</f>
        <v>b</v>
      </c>
    </row>
    <row r="119" spans="1:2">
      <c r="A119" s="95" t="s">
        <v>348</v>
      </c>
      <c r="B119" s="97" t="str">
        <f>IF(ISBLANK(Fuel),"b",Fuel)</f>
        <v>b</v>
      </c>
    </row>
    <row r="120" spans="1:2">
      <c r="A120" s="95" t="s">
        <v>349</v>
      </c>
      <c r="B120" s="97" t="str">
        <f>IF(ISBLANK(Veh),"b",Veh)</f>
        <v>b</v>
      </c>
    </row>
    <row r="121" spans="1:2">
      <c r="A121" s="95" t="s">
        <v>350</v>
      </c>
      <c r="B121" s="97" t="str">
        <f>IF(ISBLANK(DD),"b",DD)</f>
        <v>b</v>
      </c>
    </row>
    <row r="122" spans="1:2">
      <c r="A122" s="95" t="s">
        <v>351</v>
      </c>
      <c r="B122" s="97" t="str">
        <f>IF(ISBLANK(BR),"b",BR)</f>
        <v>b</v>
      </c>
    </row>
    <row r="123" spans="1:2">
      <c r="A123" s="95" t="s">
        <v>352</v>
      </c>
      <c r="B123" s="114" t="str">
        <f>IF((DEL&gt;0),(OD),"b")</f>
        <v>b</v>
      </c>
    </row>
    <row r="124" spans="1:2">
      <c r="A124" s="94" t="s">
        <v>353</v>
      </c>
      <c r="B124" s="101" t="str">
        <f>IF(DEL&gt;0,DEL,"b")</f>
        <v>b</v>
      </c>
    </row>
    <row r="125" spans="1:2">
      <c r="A125" s="95" t="s">
        <v>354</v>
      </c>
      <c r="B125" s="97" t="str">
        <f>IF(ISBLANK(SS),"b",SS)</f>
        <v>b</v>
      </c>
    </row>
    <row r="126" spans="1:2">
      <c r="A126" s="95" t="s">
        <v>477</v>
      </c>
      <c r="B126" s="97" t="str">
        <f>IF(ISBLANK(SC),"b",SC)</f>
        <v>b</v>
      </c>
    </row>
    <row r="127" spans="1:2">
      <c r="A127" s="95" t="s">
        <v>355</v>
      </c>
      <c r="B127" s="114" t="str">
        <f>IF((SLS&gt;0),(OSE),"b")</f>
        <v>b</v>
      </c>
    </row>
    <row r="128" spans="1:2">
      <c r="A128" s="94" t="s">
        <v>303</v>
      </c>
      <c r="B128" s="101" t="str">
        <f>IF(SLS&gt;0,SLS,"b")</f>
        <v>b</v>
      </c>
    </row>
    <row r="129" spans="1:4">
      <c r="A129" s="95" t="s">
        <v>356</v>
      </c>
      <c r="B129" s="97" t="str">
        <f>IF(ISBLANK(CM),"b",CM)</f>
        <v>b</v>
      </c>
    </row>
    <row r="130" spans="1:4">
      <c r="A130" s="95" t="s">
        <v>357</v>
      </c>
      <c r="B130" s="97" t="str">
        <f>IF(ISBLANK(MG),"b",MG)</f>
        <v>b</v>
      </c>
    </row>
    <row r="131" spans="1:4">
      <c r="A131" s="95" t="s">
        <v>358</v>
      </c>
      <c r="B131" s="97" t="str">
        <f>IF(ISBLANK(PT),"b",PT)</f>
        <v>b</v>
      </c>
    </row>
    <row r="132" spans="1:4">
      <c r="A132" s="95" t="s">
        <v>359</v>
      </c>
      <c r="B132" s="97" t="str">
        <f>IF(ISBLANK(BE),"b",BE)</f>
        <v>b</v>
      </c>
    </row>
    <row r="133" spans="1:4">
      <c r="A133" s="95" t="s">
        <v>304</v>
      </c>
      <c r="B133" s="97" t="str">
        <f>IF(ISBLANK(BD),"b",BD)</f>
        <v>b</v>
      </c>
    </row>
    <row r="134" spans="1:4">
      <c r="A134" s="95" t="s">
        <v>305</v>
      </c>
      <c r="B134" s="97" t="str">
        <f>IF(ISBLANK(OE),"b",OE)</f>
        <v>b</v>
      </c>
    </row>
    <row r="135" spans="1:4">
      <c r="A135" s="95" t="s">
        <v>360</v>
      </c>
      <c r="B135" s="114" t="str">
        <f>IF((ADM&gt;0),(OA),"b")</f>
        <v>b</v>
      </c>
    </row>
    <row r="136" spans="1:4">
      <c r="A136" s="94" t="s">
        <v>361</v>
      </c>
      <c r="B136" s="101" t="str">
        <f>IF(ADM&gt;0,ADM,"b")</f>
        <v>b</v>
      </c>
      <c r="D136" s="97"/>
    </row>
    <row r="137" spans="1:4">
      <c r="A137" s="95" t="s">
        <v>306</v>
      </c>
      <c r="B137" s="97" t="str">
        <f>IF(TE&gt;0,TE,"b")</f>
        <v>b</v>
      </c>
    </row>
    <row r="138" spans="1:4">
      <c r="A138" s="94" t="s">
        <v>307</v>
      </c>
      <c r="B138" s="113" t="str">
        <f>IF(TE&gt;0,OP,"b")</f>
        <v>b</v>
      </c>
    </row>
    <row r="139" spans="1:4">
      <c r="A139" s="95" t="s">
        <v>308</v>
      </c>
      <c r="B139" s="97" t="str">
        <f>IF(ISBLANK(OI),"b",OI)</f>
        <v>b</v>
      </c>
    </row>
    <row r="140" spans="1:4">
      <c r="A140" s="95" t="s">
        <v>405</v>
      </c>
      <c r="B140" s="97" t="str">
        <f>IF(ISBLANK(Int),"b",Int)</f>
        <v>b</v>
      </c>
    </row>
    <row r="141" spans="1:4">
      <c r="A141" s="95" t="s">
        <v>309</v>
      </c>
      <c r="B141" s="112" t="str">
        <f>IF((PBT&gt;0),(OEX),"b")</f>
        <v>b</v>
      </c>
    </row>
    <row r="142" spans="1:4">
      <c r="A142" s="94" t="s">
        <v>310</v>
      </c>
      <c r="B142" s="113" t="str">
        <f>IF((OP&lt;&gt;0),PBT,"b")</f>
        <v>b</v>
      </c>
    </row>
    <row r="143" spans="1:4">
      <c r="A143" s="95" t="s">
        <v>311</v>
      </c>
      <c r="B143" s="112" t="str">
        <f>IF(ISBLANK(Tax),"b",(Tax))</f>
        <v>b</v>
      </c>
    </row>
    <row r="144" spans="1:4">
      <c r="A144" s="94" t="s">
        <v>312</v>
      </c>
      <c r="B144" s="101" t="str">
        <f>IF(ISBLANK(Tax),"b",(Net))</f>
        <v>b</v>
      </c>
    </row>
    <row r="145" spans="1:2">
      <c r="B145" s="97"/>
    </row>
    <row r="146" spans="1:2">
      <c r="A146" s="94"/>
      <c r="B146" s="97"/>
    </row>
    <row r="147" spans="1:2">
      <c r="B147" s="103"/>
    </row>
    <row r="148" spans="1:2">
      <c r="B148" s="105"/>
    </row>
    <row r="149" spans="1:2">
      <c r="B149" s="103"/>
    </row>
    <row r="150" spans="1:2">
      <c r="B150" s="105"/>
    </row>
    <row r="151" spans="1:2">
      <c r="B151" s="103"/>
    </row>
    <row r="153" spans="1:2">
      <c r="B153" s="103"/>
    </row>
    <row r="154" spans="1:2">
      <c r="A154" s="106"/>
      <c r="B154" s="103"/>
    </row>
    <row r="155" spans="1:2">
      <c r="A155" s="102"/>
      <c r="B155" s="103"/>
    </row>
    <row r="156" spans="1:2">
      <c r="A156" s="104"/>
      <c r="B156" s="103"/>
    </row>
    <row r="157" spans="1:2">
      <c r="A157" s="104"/>
      <c r="B157" s="105"/>
    </row>
    <row r="158" spans="1:2">
      <c r="A158" s="104"/>
      <c r="B158" s="105"/>
    </row>
    <row r="159" spans="1:2">
      <c r="A159" s="104"/>
      <c r="B159" s="105"/>
    </row>
    <row r="160" spans="1:2">
      <c r="A160" s="104"/>
      <c r="B160" s="105"/>
    </row>
    <row r="161" spans="1:2">
      <c r="A161" s="104"/>
      <c r="B161" s="105"/>
    </row>
    <row r="162" spans="1:2">
      <c r="A162" s="104"/>
      <c r="B162" s="105"/>
    </row>
    <row r="163" spans="1:2">
      <c r="A163" s="104"/>
      <c r="B163" s="105"/>
    </row>
    <row r="164" spans="1:2">
      <c r="A164" s="104"/>
      <c r="B164" s="105"/>
    </row>
    <row r="165" spans="1:2">
      <c r="A165" s="104"/>
      <c r="B165" s="105"/>
    </row>
    <row r="166" spans="1:2">
      <c r="A166" s="104"/>
      <c r="B166" s="105"/>
    </row>
    <row r="167" spans="1:2">
      <c r="A167" s="104"/>
      <c r="B167" s="105"/>
    </row>
    <row r="168" spans="1:2">
      <c r="A168" s="104"/>
      <c r="B168" s="103"/>
    </row>
    <row r="169" spans="1:2">
      <c r="A169" s="106"/>
      <c r="B169" s="97"/>
    </row>
    <row r="170" spans="1:2">
      <c r="A170" s="106"/>
      <c r="B170" s="103"/>
    </row>
    <row r="171" spans="1:2">
      <c r="A171" s="104"/>
      <c r="B171" s="103"/>
    </row>
    <row r="172" spans="1:2">
      <c r="A172" s="104"/>
      <c r="B172" s="105"/>
    </row>
    <row r="173" spans="1:2">
      <c r="A173" s="104"/>
      <c r="B173" s="105"/>
    </row>
    <row r="174" spans="1:2">
      <c r="A174" s="104"/>
      <c r="B174" s="105"/>
    </row>
    <row r="175" spans="1:2">
      <c r="A175" s="104"/>
      <c r="B175" s="105"/>
    </row>
    <row r="176" spans="1:2">
      <c r="A176" s="104"/>
      <c r="B176" s="105"/>
    </row>
    <row r="177" spans="1:2">
      <c r="A177" s="104"/>
      <c r="B177" s="105"/>
    </row>
    <row r="178" spans="1:2">
      <c r="A178" s="104"/>
      <c r="B178" s="105"/>
    </row>
    <row r="179" spans="1:2">
      <c r="A179" s="104"/>
      <c r="B179" s="105"/>
    </row>
    <row r="180" spans="1:2">
      <c r="A180" s="104"/>
      <c r="B180" s="103"/>
    </row>
    <row r="181" spans="1:2">
      <c r="A181" s="104"/>
      <c r="B181" s="97"/>
    </row>
    <row r="182" spans="1:2">
      <c r="A182" s="104"/>
      <c r="B182" s="97"/>
    </row>
    <row r="183" spans="1:2">
      <c r="A183" s="104"/>
      <c r="B183" s="97"/>
    </row>
    <row r="184" spans="1:2">
      <c r="A184" s="104"/>
      <c r="B184" s="189"/>
    </row>
    <row r="185" spans="1:2">
      <c r="A185" s="104"/>
      <c r="B185" s="97"/>
    </row>
    <row r="186" spans="1:2">
      <c r="A186" s="104"/>
      <c r="B186" s="189"/>
    </row>
    <row r="187" spans="1:2">
      <c r="A187" s="106"/>
      <c r="B187" s="103"/>
    </row>
    <row r="188" spans="1:2">
      <c r="A188" s="104"/>
      <c r="B188" s="189"/>
    </row>
    <row r="189" spans="1:2">
      <c r="A189" s="104"/>
      <c r="B189" s="189"/>
    </row>
    <row r="190" spans="1:2">
      <c r="A190" s="104"/>
      <c r="B190" s="97"/>
    </row>
    <row r="191" spans="1:2">
      <c r="A191" s="104"/>
      <c r="B191" s="97"/>
    </row>
    <row r="192" spans="1:2">
      <c r="A192" s="104"/>
      <c r="B192" s="97"/>
    </row>
    <row r="193" spans="1:2">
      <c r="A193" s="104"/>
      <c r="B193" s="100"/>
    </row>
    <row r="194" spans="1:2">
      <c r="A194" s="106"/>
      <c r="B194" s="189"/>
    </row>
    <row r="195" spans="1:2">
      <c r="A195" s="104"/>
      <c r="B195" s="97"/>
    </row>
    <row r="196" spans="1:2">
      <c r="A196" s="104"/>
      <c r="B196" s="97"/>
    </row>
    <row r="197" spans="1:2">
      <c r="A197" s="104"/>
      <c r="B197" s="189"/>
    </row>
    <row r="198" spans="1:2">
      <c r="A198" s="104"/>
      <c r="B198" s="97"/>
    </row>
    <row r="199" spans="1:2">
      <c r="A199" s="94"/>
      <c r="B199" s="97"/>
    </row>
    <row r="200" spans="1:2">
      <c r="A200" s="94"/>
      <c r="B200" s="103"/>
    </row>
    <row r="201" spans="1:2">
      <c r="B201" s="98"/>
    </row>
    <row r="202" spans="1:2">
      <c r="B202" s="98"/>
    </row>
    <row r="203" spans="1:2">
      <c r="A203" s="94"/>
      <c r="B203" s="98"/>
    </row>
    <row r="204" spans="1:2">
      <c r="B204" s="98"/>
    </row>
    <row r="205" spans="1:2">
      <c r="B205" s="98"/>
    </row>
    <row r="206" spans="1:2">
      <c r="B206" s="98"/>
    </row>
    <row r="207" spans="1:2">
      <c r="A207" s="107"/>
      <c r="B207" s="190"/>
    </row>
    <row r="208" spans="1:2">
      <c r="B208" s="98"/>
    </row>
    <row r="209" spans="1:4">
      <c r="B209" s="98"/>
      <c r="D209" s="191"/>
    </row>
    <row r="210" spans="1:4">
      <c r="A210" s="107"/>
      <c r="B210" s="190"/>
    </row>
    <row r="211" spans="1:4">
      <c r="B211" s="98"/>
    </row>
    <row r="212" spans="1:4">
      <c r="B212" s="98"/>
    </row>
    <row r="213" spans="1:4">
      <c r="A213" s="107"/>
      <c r="B213" s="190"/>
    </row>
    <row r="214" spans="1:4">
      <c r="B214" s="98"/>
    </row>
    <row r="215" spans="1:4">
      <c r="B215" s="98"/>
    </row>
    <row r="216" spans="1:4">
      <c r="A216" s="107"/>
      <c r="B216" s="190"/>
    </row>
    <row r="217" spans="1:4">
      <c r="A217" s="108"/>
      <c r="B217" s="192"/>
    </row>
    <row r="218" spans="1:4">
      <c r="A218" s="94"/>
      <c r="B218" s="98"/>
    </row>
    <row r="219" spans="1:4">
      <c r="B219" s="98"/>
    </row>
    <row r="220" spans="1:4">
      <c r="B220" s="98"/>
    </row>
    <row r="221" spans="1:4">
      <c r="B221" s="98"/>
    </row>
    <row r="222" spans="1:4">
      <c r="B222" s="98"/>
    </row>
    <row r="223" spans="1:4">
      <c r="B223" s="190"/>
    </row>
    <row r="224" spans="1:4">
      <c r="B224" s="190"/>
    </row>
    <row r="225" spans="1:2">
      <c r="B225" s="190"/>
    </row>
    <row r="226" spans="1:2">
      <c r="B226" s="190"/>
    </row>
    <row r="227" spans="1:2">
      <c r="A227" s="108"/>
      <c r="B227" s="192"/>
    </row>
    <row r="228" spans="1:2">
      <c r="A228" s="94"/>
      <c r="B228" s="98"/>
    </row>
    <row r="229" spans="1:2">
      <c r="B229" s="190"/>
    </row>
    <row r="230" spans="1:2">
      <c r="B230" s="190"/>
    </row>
    <row r="231" spans="1:2">
      <c r="B231" s="190"/>
    </row>
    <row r="232" spans="1:2">
      <c r="A232" s="94"/>
      <c r="B232" s="98"/>
    </row>
    <row r="233" spans="1:2">
      <c r="B233" s="98"/>
    </row>
    <row r="234" spans="1:2">
      <c r="B234" s="98"/>
    </row>
    <row r="235" spans="1:2">
      <c r="B235" s="98"/>
    </row>
    <row r="236" spans="1:2">
      <c r="B236" s="98"/>
    </row>
    <row r="237" spans="1:2">
      <c r="B237" s="190"/>
    </row>
    <row r="238" spans="1:2">
      <c r="B238" s="190"/>
    </row>
    <row r="239" spans="1:2">
      <c r="B239" s="190"/>
    </row>
    <row r="240" spans="1:2">
      <c r="A240" s="108"/>
      <c r="B240" s="192"/>
    </row>
    <row r="241" spans="1:2">
      <c r="A241" s="94"/>
      <c r="B241" s="98"/>
    </row>
    <row r="242" spans="1:2">
      <c r="B242" s="98"/>
    </row>
    <row r="243" spans="1:2">
      <c r="A243" s="94"/>
      <c r="B243" s="98"/>
    </row>
    <row r="244" spans="1:2">
      <c r="B244" s="98"/>
    </row>
    <row r="245" spans="1:2">
      <c r="B245" s="98"/>
    </row>
    <row r="246" spans="1:2">
      <c r="B246" s="98"/>
    </row>
    <row r="247" spans="1:2">
      <c r="A247" s="94"/>
      <c r="B247" s="103"/>
    </row>
    <row r="248" spans="1:2">
      <c r="B248" s="98"/>
    </row>
    <row r="249" spans="1:2">
      <c r="A249" s="94"/>
      <c r="B249" s="98"/>
    </row>
    <row r="250" spans="1:2">
      <c r="A250" s="94"/>
      <c r="B250" s="98"/>
    </row>
    <row r="251" spans="1:2">
      <c r="B251" s="98"/>
    </row>
    <row r="252" spans="1:2">
      <c r="B252" s="98"/>
    </row>
    <row r="253" spans="1:2">
      <c r="A253" s="94"/>
      <c r="B253" s="98"/>
    </row>
    <row r="254" spans="1:2">
      <c r="B254" s="98"/>
    </row>
    <row r="255" spans="1:2">
      <c r="B255" s="98"/>
    </row>
    <row r="256" spans="1:2">
      <c r="B256" s="98"/>
    </row>
    <row r="257" spans="1:2">
      <c r="A257" s="107"/>
      <c r="B257" s="190"/>
    </row>
    <row r="258" spans="1:2">
      <c r="B258" s="98"/>
    </row>
    <row r="259" spans="1:2">
      <c r="B259" s="98"/>
    </row>
    <row r="260" spans="1:2">
      <c r="A260" s="107"/>
      <c r="B260" s="190"/>
    </row>
    <row r="261" spans="1:2">
      <c r="B261" s="98"/>
    </row>
    <row r="262" spans="1:2">
      <c r="B262" s="98"/>
    </row>
    <row r="263" spans="1:2">
      <c r="A263" s="107"/>
      <c r="B263" s="190"/>
    </row>
    <row r="264" spans="1:2">
      <c r="B264" s="98"/>
    </row>
    <row r="265" spans="1:2">
      <c r="B265" s="98"/>
    </row>
    <row r="266" spans="1:2">
      <c r="A266" s="107"/>
      <c r="B266" s="190"/>
    </row>
    <row r="267" spans="1:2">
      <c r="A267" s="108"/>
      <c r="B267" s="192"/>
    </row>
    <row r="268" spans="1:2">
      <c r="A268" s="94"/>
      <c r="B268" s="98"/>
    </row>
    <row r="269" spans="1:2">
      <c r="B269" s="98"/>
    </row>
    <row r="270" spans="1:2">
      <c r="B270" s="98"/>
    </row>
    <row r="271" spans="1:2">
      <c r="B271" s="98"/>
    </row>
    <row r="272" spans="1:2">
      <c r="B272" s="98"/>
    </row>
    <row r="273" spans="1:2">
      <c r="A273" s="107"/>
      <c r="B273" s="190"/>
    </row>
    <row r="274" spans="1:2">
      <c r="A274" s="107"/>
      <c r="B274" s="190"/>
    </row>
    <row r="275" spans="1:2">
      <c r="A275" s="107"/>
      <c r="B275" s="190"/>
    </row>
    <row r="276" spans="1:2">
      <c r="A276" s="107"/>
      <c r="B276" s="190"/>
    </row>
    <row r="277" spans="1:2">
      <c r="A277" s="108"/>
      <c r="B277" s="192"/>
    </row>
    <row r="278" spans="1:2">
      <c r="A278" s="94"/>
      <c r="B278" s="98"/>
    </row>
    <row r="279" spans="1:2">
      <c r="A279" s="107"/>
      <c r="B279" s="190"/>
    </row>
    <row r="280" spans="1:2">
      <c r="B280" s="98"/>
    </row>
    <row r="281" spans="1:2">
      <c r="A281" s="107"/>
      <c r="B281" s="190"/>
    </row>
    <row r="282" spans="1:2">
      <c r="A282" s="94"/>
      <c r="B282" s="98"/>
    </row>
    <row r="283" spans="1:2">
      <c r="B283" s="98"/>
    </row>
    <row r="284" spans="1:2">
      <c r="B284" s="98"/>
    </row>
    <row r="285" spans="1:2">
      <c r="B285" s="98"/>
    </row>
    <row r="286" spans="1:2">
      <c r="B286" s="98"/>
    </row>
    <row r="287" spans="1:2">
      <c r="B287" s="98"/>
    </row>
    <row r="288" spans="1:2">
      <c r="B288" s="98"/>
    </row>
    <row r="289" spans="1:4">
      <c r="B289" s="98"/>
    </row>
    <row r="290" spans="1:4">
      <c r="A290" s="108"/>
      <c r="B290" s="192"/>
    </row>
    <row r="291" spans="1:4">
      <c r="A291" s="94"/>
      <c r="B291" s="98"/>
    </row>
    <row r="292" spans="1:4">
      <c r="B292" s="98"/>
    </row>
    <row r="293" spans="1:4">
      <c r="A293" s="94"/>
    </row>
    <row r="294" spans="1:4">
      <c r="B294" s="103"/>
    </row>
    <row r="295" spans="1:4">
      <c r="B295" s="98"/>
    </row>
    <row r="296" spans="1:4">
      <c r="B296" s="98"/>
      <c r="D296" s="97"/>
    </row>
    <row r="297" spans="1:4">
      <c r="B297" s="98"/>
    </row>
    <row r="298" spans="1:4">
      <c r="A298" s="94"/>
      <c r="B298" s="98"/>
    </row>
    <row r="299" spans="1:4">
      <c r="B299" s="98"/>
    </row>
    <row r="300" spans="1:4">
      <c r="B300" s="98"/>
    </row>
    <row r="301" spans="1:4">
      <c r="B301" s="98"/>
    </row>
    <row r="302" spans="1:4">
      <c r="B302" s="98"/>
    </row>
    <row r="303" spans="1:4">
      <c r="A303" s="94"/>
      <c r="B303" s="103"/>
    </row>
    <row r="304" spans="1:4">
      <c r="B304" s="103"/>
    </row>
    <row r="305" spans="1:2">
      <c r="B305" s="98"/>
    </row>
    <row r="306" spans="1:2">
      <c r="B306" s="98"/>
    </row>
    <row r="307" spans="1:2">
      <c r="A307" s="94"/>
      <c r="B307" s="98"/>
    </row>
    <row r="308" spans="1:2">
      <c r="B308" s="98"/>
    </row>
    <row r="309" spans="1:2">
      <c r="B309" s="98"/>
    </row>
    <row r="310" spans="1:2">
      <c r="B310" s="98"/>
    </row>
    <row r="311" spans="1:2">
      <c r="A311" s="94"/>
      <c r="B311" s="103"/>
    </row>
    <row r="312" spans="1:2">
      <c r="A312" s="94"/>
      <c r="B312" s="98"/>
    </row>
    <row r="313" spans="1:2">
      <c r="A313" s="94"/>
    </row>
    <row r="314" spans="1:2">
      <c r="B314" s="98"/>
    </row>
    <row r="315" spans="1:2">
      <c r="B315" s="98"/>
    </row>
    <row r="316" spans="1:2">
      <c r="B316" s="103"/>
    </row>
    <row r="317" spans="1:2">
      <c r="B317" s="98"/>
    </row>
    <row r="318" spans="1:2">
      <c r="B318" s="103"/>
    </row>
    <row r="319" spans="1:2">
      <c r="B319" s="103"/>
    </row>
    <row r="320" spans="1:2">
      <c r="B320" s="98"/>
    </row>
    <row r="321" spans="1:2">
      <c r="B321" s="98"/>
    </row>
    <row r="322" spans="1:2">
      <c r="B322" s="98"/>
    </row>
    <row r="323" spans="1:2">
      <c r="B323" s="98"/>
    </row>
    <row r="324" spans="1:2">
      <c r="A324" s="94"/>
      <c r="B324" s="98"/>
    </row>
    <row r="325" spans="1:2">
      <c r="A325" s="106"/>
      <c r="B325" s="189"/>
    </row>
    <row r="326" spans="1:2">
      <c r="A326" s="104"/>
      <c r="B326" s="103"/>
    </row>
    <row r="327" spans="1:2">
      <c r="A327" s="104"/>
      <c r="B327" s="98"/>
    </row>
    <row r="328" spans="1:2">
      <c r="A328" s="104"/>
      <c r="B328" s="103"/>
    </row>
    <row r="329" spans="1:2">
      <c r="A329" s="106"/>
      <c r="B329" s="189"/>
    </row>
    <row r="330" spans="1:2">
      <c r="A330" s="104"/>
      <c r="B330" s="103"/>
    </row>
    <row r="331" spans="1:2">
      <c r="A331" s="104"/>
      <c r="B331" s="103"/>
    </row>
    <row r="332" spans="1:2">
      <c r="A332" s="104"/>
      <c r="B332" s="103"/>
    </row>
    <row r="333" spans="1:2">
      <c r="A333" s="104"/>
      <c r="B333" s="103"/>
    </row>
    <row r="334" spans="1:2">
      <c r="A334" s="104"/>
      <c r="B334" s="103"/>
    </row>
    <row r="335" spans="1:2">
      <c r="A335" s="104"/>
      <c r="B335" s="103"/>
    </row>
    <row r="336" spans="1:2">
      <c r="A336" s="104"/>
      <c r="B336" s="103"/>
    </row>
    <row r="337" spans="1:2">
      <c r="A337" s="104"/>
      <c r="B337" s="103"/>
    </row>
    <row r="338" spans="1:2">
      <c r="A338" s="104"/>
      <c r="B338" s="103"/>
    </row>
    <row r="339" spans="1:2">
      <c r="A339" s="104"/>
      <c r="B339" s="193"/>
    </row>
    <row r="340" spans="1:2">
      <c r="A340" s="104"/>
      <c r="B340" s="103"/>
    </row>
    <row r="341" spans="1:2">
      <c r="A341" s="104"/>
      <c r="B341" s="189"/>
    </row>
    <row r="342" spans="1:2">
      <c r="A342" s="104"/>
      <c r="B342" s="189"/>
    </row>
    <row r="344" spans="1:2">
      <c r="A344" s="194"/>
      <c r="B344" s="195"/>
    </row>
    <row r="345" spans="1:2">
      <c r="A345" s="194"/>
      <c r="B345" s="196"/>
    </row>
    <row r="346" spans="1:2">
      <c r="A346" s="194"/>
      <c r="B346" s="196"/>
    </row>
    <row r="347" spans="1:2">
      <c r="A347" s="194"/>
      <c r="B347" s="196"/>
    </row>
    <row r="348" spans="1:2">
      <c r="A348" s="194"/>
      <c r="B348" s="196"/>
    </row>
    <row r="349" spans="1:2">
      <c r="A349" s="194"/>
      <c r="B349" s="195"/>
    </row>
    <row r="350" spans="1:2">
      <c r="A350" s="194"/>
      <c r="B350" s="195"/>
    </row>
  </sheetData>
  <phoneticPr fontId="13" type="noConversion"/>
  <pageMargins left="0.25" right="0.25" top="0.25" bottom="0.25" header="0.25" footer="0.2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244</vt:i4>
      </vt:variant>
    </vt:vector>
  </HeadingPairs>
  <TitlesOfParts>
    <vt:vector size="247" baseType="lpstr">
      <vt:lpstr>Financial Performance Survey</vt:lpstr>
      <vt:lpstr>Confidentiality</vt:lpstr>
      <vt:lpstr>Data</vt:lpstr>
      <vt:lpstr>ACCDPR</vt:lpstr>
      <vt:lpstr>ACQ</vt:lpstr>
      <vt:lpstr>Addr1</vt:lpstr>
      <vt:lpstr>Addr2</vt:lpstr>
      <vt:lpstr>ADM</vt:lpstr>
      <vt:lpstr>AP</vt:lpstr>
      <vt:lpstr>AR</vt:lpstr>
      <vt:lpstr>BASISA</vt:lpstr>
      <vt:lpstr>BASISB</vt:lpstr>
      <vt:lpstr>BASISC</vt:lpstr>
      <vt:lpstr>BD</vt:lpstr>
      <vt:lpstr>BE</vt:lpstr>
      <vt:lpstr>BEGEMP</vt:lpstr>
      <vt:lpstr>BM</vt:lpstr>
      <vt:lpstr>BM1B</vt:lpstr>
      <vt:lpstr>BM1S</vt:lpstr>
      <vt:lpstr>BR</vt:lpstr>
      <vt:lpstr>Building</vt:lpstr>
      <vt:lpstr>CA</vt:lpstr>
      <vt:lpstr>CAF</vt:lpstr>
      <vt:lpstr>card</vt:lpstr>
      <vt:lpstr>CARDCO</vt:lpstr>
      <vt:lpstr>CARDDED</vt:lpstr>
      <vt:lpstr>CARDPCT</vt:lpstr>
      <vt:lpstr>Cash</vt:lpstr>
      <vt:lpstr>city</vt:lpstr>
      <vt:lpstr>CL</vt:lpstr>
      <vt:lpstr>Class</vt:lpstr>
      <vt:lpstr>CM</vt:lpstr>
      <vt:lpstr>COG0</vt:lpstr>
      <vt:lpstr>COGLB</vt:lpstr>
      <vt:lpstr>COGS</vt:lpstr>
      <vt:lpstr>COMMIS</vt:lpstr>
      <vt:lpstr>Cust</vt:lpstr>
      <vt:lpstr>DD</vt:lpstr>
      <vt:lpstr>DEF</vt:lpstr>
      <vt:lpstr>DEL</vt:lpstr>
      <vt:lpstr>dental</vt:lpstr>
      <vt:lpstr>DENTCO</vt:lpstr>
      <vt:lpstr>DENTDED</vt:lpstr>
      <vt:lpstr>DENTPCT</vt:lpstr>
      <vt:lpstr>dep</vt:lpstr>
      <vt:lpstr>DEPCO</vt:lpstr>
      <vt:lpstr>DEPDED</vt:lpstr>
      <vt:lpstr>DEPPCT</vt:lpstr>
      <vt:lpstr>DIR0</vt:lpstr>
      <vt:lpstr>DIRS</vt:lpstr>
      <vt:lpstr>DPR</vt:lpstr>
      <vt:lpstr>DST0</vt:lpstr>
      <vt:lpstr>DSTLB</vt:lpstr>
      <vt:lpstr>DSTS</vt:lpstr>
      <vt:lpstr>Eaddr</vt:lpstr>
      <vt:lpstr>EL</vt:lpstr>
      <vt:lpstr>EMGT</vt:lpstr>
      <vt:lpstr>EMNT</vt:lpstr>
      <vt:lpstr>Emp</vt:lpstr>
      <vt:lpstr>ENDEMP</vt:lpstr>
      <vt:lpstr>ENGRB</vt:lpstr>
      <vt:lpstr>ENGRS</vt:lpstr>
      <vt:lpstr>EPRD</vt:lpstr>
      <vt:lpstr>Eqty</vt:lpstr>
      <vt:lpstr>ERTE</vt:lpstr>
      <vt:lpstr>ESLS</vt:lpstr>
      <vt:lpstr>ESUP</vt:lpstr>
      <vt:lpstr>ESVC</vt:lpstr>
      <vt:lpstr>eye</vt:lpstr>
      <vt:lpstr>EYECO</vt:lpstr>
      <vt:lpstr>EYEDED</vt:lpstr>
      <vt:lpstr>EYEPCT</vt:lpstr>
      <vt:lpstr>Fiscal</vt:lpstr>
      <vt:lpstr>Fixed</vt:lpstr>
      <vt:lpstr>FU</vt:lpstr>
      <vt:lpstr>Fuel</vt:lpstr>
      <vt:lpstr>GFA</vt:lpstr>
      <vt:lpstr>GMB</vt:lpstr>
      <vt:lpstr>GMC</vt:lpstr>
      <vt:lpstr>GMS</vt:lpstr>
      <vt:lpstr>GMVPB</vt:lpstr>
      <vt:lpstr>GMVPS</vt:lpstr>
      <vt:lpstr>HC0</vt:lpstr>
      <vt:lpstr>HCLB</vt:lpstr>
      <vt:lpstr>HCS</vt:lpstr>
      <vt:lpstr>HIRE</vt:lpstr>
      <vt:lpstr>HOSP0</vt:lpstr>
      <vt:lpstr>HOSPLB</vt:lpstr>
      <vt:lpstr>HOSPS</vt:lpstr>
      <vt:lpstr>HOTEL0</vt:lpstr>
      <vt:lpstr>HOTELLB</vt:lpstr>
      <vt:lpstr>HOTELS</vt:lpstr>
      <vt:lpstr>HRB</vt:lpstr>
      <vt:lpstr>HRS</vt:lpstr>
      <vt:lpstr>HSA</vt:lpstr>
      <vt:lpstr>ID</vt:lpstr>
      <vt:lpstr>IND0</vt:lpstr>
      <vt:lpstr>INDLB</vt:lpstr>
      <vt:lpstr>INDS</vt:lpstr>
      <vt:lpstr>Int</vt:lpstr>
      <vt:lpstr>INV</vt:lpstr>
      <vt:lpstr>Invest</vt:lpstr>
      <vt:lpstr>IT</vt:lpstr>
      <vt:lpstr>K401A</vt:lpstr>
      <vt:lpstr>K401DOL</vt:lpstr>
      <vt:lpstr>K401PCT</vt:lpstr>
      <vt:lpstr>LBS</vt:lpstr>
      <vt:lpstr>LEFT</vt:lpstr>
      <vt:lpstr>Liab</vt:lpstr>
      <vt:lpstr>life</vt:lpstr>
      <vt:lpstr>LIFEPCT</vt:lpstr>
      <vt:lpstr>LN0</vt:lpstr>
      <vt:lpstr>LNLB</vt:lpstr>
      <vt:lpstr>LNS</vt:lpstr>
      <vt:lpstr>Loan</vt:lpstr>
      <vt:lpstr>Loc</vt:lpstr>
      <vt:lpstr>ltd</vt:lpstr>
      <vt:lpstr>LTDPCT</vt:lpstr>
      <vt:lpstr>LTL</vt:lpstr>
      <vt:lpstr>MACH</vt:lpstr>
      <vt:lpstr>MC</vt:lpstr>
      <vt:lpstr>MECH</vt:lpstr>
      <vt:lpstr>MECHA</vt:lpstr>
      <vt:lpstr>MECHB</vt:lpstr>
      <vt:lpstr>MECHC</vt:lpstr>
      <vt:lpstr>MECHD</vt:lpstr>
      <vt:lpstr>MED</vt:lpstr>
      <vt:lpstr>MEDCO</vt:lpstr>
      <vt:lpstr>MEDDED</vt:lpstr>
      <vt:lpstr>MEDPCT</vt:lpstr>
      <vt:lpstr>MEMBER</vt:lpstr>
      <vt:lpstr>Mer</vt:lpstr>
      <vt:lpstr>MG</vt:lpstr>
      <vt:lpstr>MGRB</vt:lpstr>
      <vt:lpstr>MGRS</vt:lpstr>
      <vt:lpstr>MP</vt:lpstr>
      <vt:lpstr>MPP</vt:lpstr>
      <vt:lpstr>Name</vt:lpstr>
      <vt:lpstr>Net</vt:lpstr>
      <vt:lpstr>NOCAF</vt:lpstr>
      <vt:lpstr>NOG0</vt:lpstr>
      <vt:lpstr>NOGLB</vt:lpstr>
      <vt:lpstr>NOGS</vt:lpstr>
      <vt:lpstr>NOHSA</vt:lpstr>
      <vt:lpstr>NONTEX0</vt:lpstr>
      <vt:lpstr>NONTEXS</vt:lpstr>
      <vt:lpstr>NP</vt:lpstr>
      <vt:lpstr>NS</vt:lpstr>
      <vt:lpstr>NW</vt:lpstr>
      <vt:lpstr>OA</vt:lpstr>
      <vt:lpstr>OC</vt:lpstr>
      <vt:lpstr>OCA</vt:lpstr>
      <vt:lpstr>OCAP</vt:lpstr>
      <vt:lpstr>OCL</vt:lpstr>
      <vt:lpstr>OD</vt:lpstr>
      <vt:lpstr>OE</vt:lpstr>
      <vt:lpstr>OEMP</vt:lpstr>
      <vt:lpstr>OEX</vt:lpstr>
      <vt:lpstr>OFA</vt:lpstr>
      <vt:lpstr>OFFB</vt:lpstr>
      <vt:lpstr>OFFS</vt:lpstr>
      <vt:lpstr>OI</vt:lpstr>
      <vt:lpstr>OP</vt:lpstr>
      <vt:lpstr>OS</vt:lpstr>
      <vt:lpstr>OSE</vt:lpstr>
      <vt:lpstr>OT0</vt:lpstr>
      <vt:lpstr>Data!OTRATE</vt:lpstr>
      <vt:lpstr>OTRATEA</vt:lpstr>
      <vt:lpstr>OTRATEB</vt:lpstr>
      <vt:lpstr>OTRATEC</vt:lpstr>
      <vt:lpstr>OTRATED</vt:lpstr>
      <vt:lpstr>OTS</vt:lpstr>
      <vt:lpstr>OUT</vt:lpstr>
      <vt:lpstr>PBT</vt:lpstr>
      <vt:lpstr>PC</vt:lpstr>
      <vt:lpstr>Person</vt:lpstr>
      <vt:lpstr>Phone</vt:lpstr>
      <vt:lpstr>PL</vt:lpstr>
      <vt:lpstr>Plant</vt:lpstr>
      <vt:lpstr>PLANTHR</vt:lpstr>
      <vt:lpstr>Prev</vt:lpstr>
      <vt:lpstr>Confidentiality!Print_Area</vt:lpstr>
      <vt:lpstr>Data!Print_Area</vt:lpstr>
      <vt:lpstr>'Financial Performance Survey'!Print_Area</vt:lpstr>
      <vt:lpstr>PRODB</vt:lpstr>
      <vt:lpstr>PRODN1</vt:lpstr>
      <vt:lpstr>PRODN1A</vt:lpstr>
      <vt:lpstr>PRODN1B</vt:lpstr>
      <vt:lpstr>PRODN1C</vt:lpstr>
      <vt:lpstr>PRODN1D</vt:lpstr>
      <vt:lpstr>PRODN2</vt:lpstr>
      <vt:lpstr>PRODN2A</vt:lpstr>
      <vt:lpstr>PRODN2B</vt:lpstr>
      <vt:lpstr>PRODN2C</vt:lpstr>
      <vt:lpstr>PRODN2D</vt:lpstr>
      <vt:lpstr>PRODN3</vt:lpstr>
      <vt:lpstr>PRODN3A</vt:lpstr>
      <vt:lpstr>PRODN3B</vt:lpstr>
      <vt:lpstr>PRODN3C</vt:lpstr>
      <vt:lpstr>PRODN3D</vt:lpstr>
      <vt:lpstr>PRODS</vt:lpstr>
      <vt:lpstr>PS</vt:lpstr>
      <vt:lpstr>PSP</vt:lpstr>
      <vt:lpstr>PT</vt:lpstr>
      <vt:lpstr>RCommis</vt:lpstr>
      <vt:lpstr>RentCost</vt:lpstr>
      <vt:lpstr>RENTLB</vt:lpstr>
      <vt:lpstr>REPB</vt:lpstr>
      <vt:lpstr>Data!REPBASIS</vt:lpstr>
      <vt:lpstr>REPS</vt:lpstr>
      <vt:lpstr>ROUTE</vt:lpstr>
      <vt:lpstr>ROUTEA</vt:lpstr>
      <vt:lpstr>ROUTEB</vt:lpstr>
      <vt:lpstr>ROUTEC</vt:lpstr>
      <vt:lpstr>ROUTED</vt:lpstr>
      <vt:lpstr>Routes</vt:lpstr>
      <vt:lpstr>RS0</vt:lpstr>
      <vt:lpstr>RSS</vt:lpstr>
      <vt:lpstr>RW</vt:lpstr>
      <vt:lpstr>SC</vt:lpstr>
      <vt:lpstr>SEP</vt:lpstr>
      <vt:lpstr>SERB</vt:lpstr>
      <vt:lpstr>SERS</vt:lpstr>
      <vt:lpstr>SHIFTB</vt:lpstr>
      <vt:lpstr>SHIFTS</vt:lpstr>
      <vt:lpstr>SLS</vt:lpstr>
      <vt:lpstr>SMGRB</vt:lpstr>
      <vt:lpstr>SMGRS</vt:lpstr>
      <vt:lpstr>SS</vt:lpstr>
      <vt:lpstr>State</vt:lpstr>
      <vt:lpstr>STD</vt:lpstr>
      <vt:lpstr>STDPCT</vt:lpstr>
      <vt:lpstr>SUP</vt:lpstr>
      <vt:lpstr>SUPRB</vt:lpstr>
      <vt:lpstr>SUPRS</vt:lpstr>
      <vt:lpstr>TA</vt:lpstr>
      <vt:lpstr>Tax</vt:lpstr>
      <vt:lpstr>TE</vt:lpstr>
      <vt:lpstr>Title</vt:lpstr>
      <vt:lpstr>TOT0</vt:lpstr>
      <vt:lpstr>TOTS</vt:lpstr>
      <vt:lpstr>UT</vt:lpstr>
      <vt:lpstr>Veh</vt:lpstr>
      <vt:lpstr>VEHICLES</vt:lpstr>
      <vt:lpstr>WT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2018-01-03T22:24:26Z</cp:lastPrinted>
  <dcterms:created xsi:type="dcterms:W3CDTF">2000-09-29T21:49:52Z</dcterms:created>
  <dcterms:modified xsi:type="dcterms:W3CDTF">2025-02-17T21:33:26Z</dcterms:modified>
</cp:coreProperties>
</file>