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mellington\Downloads\"/>
    </mc:Choice>
  </mc:AlternateContent>
  <xr:revisionPtr revIDLastSave="0" documentId="8_{05B66A9B-3AB5-495E-85BA-984444417C0C}" xr6:coauthVersionLast="47" xr6:coauthVersionMax="47" xr10:uidLastSave="{00000000-0000-0000-0000-000000000000}"/>
  <workbookProtection workbookPassword="CF42" lockStructure="1"/>
  <bookViews>
    <workbookView xWindow="-120" yWindow="-120" windowWidth="29040" windowHeight="15720" xr2:uid="{00000000-000D-0000-FFFF-FFFF00000000}"/>
  </bookViews>
  <sheets>
    <sheet name="Compensation Survey" sheetId="1" r:id="rId1"/>
    <sheet name="Data" sheetId="15" state="hidden" r:id="rId2"/>
  </sheets>
  <definedNames>
    <definedName name="_WK1">'Compensation Survey'!$L$113</definedName>
    <definedName name="_WK2">'Compensation Survey'!$L$114</definedName>
    <definedName name="_WK3">'Compensation Survey'!$L$115</definedName>
    <definedName name="_WK4">'Compensation Survey'!$L$116</definedName>
    <definedName name="_WK5">'Compensation Survey'!$L$117</definedName>
    <definedName name="ACCUM">'Compensation Survey'!$L$121</definedName>
    <definedName name="Addr1">'Compensation Survey'!$F$17</definedName>
    <definedName name="Addr2">'Compensation Survey'!$L$17</definedName>
    <definedName name="BEGEMP">'Compensation Survey'!$J$62</definedName>
    <definedName name="BM1B">'Compensation Survey'!$S$167</definedName>
    <definedName name="BM1S">'Compensation Survey'!$S$166</definedName>
    <definedName name="BM1T">'Compensation Survey'!$S$168</definedName>
    <definedName name="CAF">'Compensation Survey'!$L$82</definedName>
    <definedName name="card">'Compensation Survey'!$G$73</definedName>
    <definedName name="CARDCO">'Compensation Survey'!$L$73</definedName>
    <definedName name="CARDDED">'Compensation Survey'!$J$73</definedName>
    <definedName name="CARDPCT">'Compensation Survey'!$H$73</definedName>
    <definedName name="city">'Compensation Survey'!$F$18</definedName>
    <definedName name="Class">'Compensation Survey'!$S$27</definedName>
    <definedName name="CodeOfConduct">'Compensation Survey'!$G$330</definedName>
    <definedName name="COMB">'Compensation Survey'!$L$95</definedName>
    <definedName name="COMMIS">'Compensation Survey'!$L$141</definedName>
    <definedName name="Company">'Compensation Survey'!$F$16</definedName>
    <definedName name="COVID">'Compensation Survey'!$L$108</definedName>
    <definedName name="COVID_Pct">'Compensation Survey'!$H$110</definedName>
    <definedName name="COVID_Wk">'Compensation Survey'!$C$110</definedName>
    <definedName name="CULTURE">'Compensation Survey'!$K$281</definedName>
    <definedName name="Cust">'Compensation Survey'!$J$48</definedName>
    <definedName name="DEF">'Compensation Survey'!$L$84</definedName>
    <definedName name="dental">'Compensation Survey'!$G$74</definedName>
    <definedName name="DENTCO">'Compensation Survey'!$L$74</definedName>
    <definedName name="DENTDED">'Compensation Survey'!$J$74</definedName>
    <definedName name="DENTPCT">'Compensation Survey'!$H$74</definedName>
    <definedName name="dep">'Compensation Survey'!$G$72</definedName>
    <definedName name="DEPCO">'Compensation Survey'!$L$72</definedName>
    <definedName name="DEPDED">'Compensation Survey'!$J$72</definedName>
    <definedName name="DEPPCT">'Compensation Survey'!$H$72</definedName>
    <definedName name="DiffOT">'Compensation Survey'!$L$134</definedName>
    <definedName name="Eaddr">'Compensation Survey'!$F$22</definedName>
    <definedName name="EMGT">'Compensation Survey'!$J$58</definedName>
    <definedName name="EMNT">'Compensation Survey'!$J$54</definedName>
    <definedName name="Emp">'Compensation Survey'!$J$60</definedName>
    <definedName name="EmpPrac_a">'Compensation Survey'!$B$302</definedName>
    <definedName name="EmpPrac_b">'Compensation Survey'!$B$303</definedName>
    <definedName name="EmpPrac_c">'Compensation Survey'!$B$304</definedName>
    <definedName name="EmpPrac_d">'Compensation Survey'!$B$305</definedName>
    <definedName name="EmpPrac_e">'Compensation Survey'!$B$306</definedName>
    <definedName name="EmpPrac_f">'Compensation Survey'!$B$307</definedName>
    <definedName name="EmpSat_a">'Compensation Survey'!$B$311</definedName>
    <definedName name="EmpSat_b">'Compensation Survey'!$B$312</definedName>
    <definedName name="EmpSat_c">'Compensation Survey'!$B$313</definedName>
    <definedName name="EmpSat_d">'Compensation Survey'!$B$314</definedName>
    <definedName name="EmpSat_e">'Compensation Survey'!$B$315</definedName>
    <definedName name="ENDEMP">'Compensation Survey'!$J$65</definedName>
    <definedName name="ENGRB">'Compensation Survey'!$S$195</definedName>
    <definedName name="ENGRS">'Compensation Survey'!$S$194</definedName>
    <definedName name="ENGRT">'Compensation Survey'!$S$196</definedName>
    <definedName name="EPRD">'Compensation Survey'!$J$52</definedName>
    <definedName name="ERTE">'Compensation Survey'!$J$55</definedName>
    <definedName name="ESLS">'Compensation Survey'!$J$57</definedName>
    <definedName name="ESUP">'Compensation Survey'!$J$53</definedName>
    <definedName name="ESVC">'Compensation Survey'!$J$56</definedName>
    <definedName name="EYE">'Compensation Survey'!$G$75</definedName>
    <definedName name="EYECO">'Compensation Survey'!$L$75</definedName>
    <definedName name="EYEDED">'Compensation Survey'!$J$75</definedName>
    <definedName name="EYEPCT">'Compensation Survey'!$H$75</definedName>
    <definedName name="GENDER">'Compensation Survey'!$K$284</definedName>
    <definedName name="GENDER_A">'Compensation Survey'!$B$288</definedName>
    <definedName name="GENDER_B">'Compensation Survey'!$B$289</definedName>
    <definedName name="GFA">'Compensation Survey'!$L$119</definedName>
    <definedName name="GMB">'Compensation Survey'!$S$159</definedName>
    <definedName name="GMS">'Compensation Survey'!$S$158</definedName>
    <definedName name="GMT">'Compensation Survey'!$S$160</definedName>
    <definedName name="GMVPB">'Compensation Survey'!$S$163</definedName>
    <definedName name="GMVPS">'Compensation Survey'!$S$162</definedName>
    <definedName name="GMVPT">'Compensation Survey'!$S$164</definedName>
    <definedName name="HIRE">'Compensation Survey'!$J$63</definedName>
    <definedName name="HOL">'Compensation Survey'!$L$122</definedName>
    <definedName name="HRB">'Compensation Survey'!$S$199</definedName>
    <definedName name="HRS">'Compensation Survey'!$S$198</definedName>
    <definedName name="HRT">'Compensation Survey'!$S$200</definedName>
    <definedName name="HSA">'Compensation Survey'!$L$80</definedName>
    <definedName name="ID">'Compensation Survey'!$J$14</definedName>
    <definedName name="IMPACT">'Compensation Survey'!$B$285</definedName>
    <definedName name="IT">'Compensation Survey'!$M$72</definedName>
    <definedName name="K401A">'Compensation Survey'!$L$89</definedName>
    <definedName name="K401DOL">'Compensation Survey'!$H$91</definedName>
    <definedName name="K401PCT">'Compensation Survey'!$H$92</definedName>
    <definedName name="LEFT">'Compensation Survey'!$J$64</definedName>
    <definedName name="LIFE">'Compensation Survey'!$G$76</definedName>
    <definedName name="LIFEPCT">'Compensation Survey'!$H$76</definedName>
    <definedName name="Loc">'Compensation Survey'!$F$38</definedName>
    <definedName name="LTD">'Compensation Survey'!$G$77</definedName>
    <definedName name="LTDPCT">'Compensation Survey'!$H$77</definedName>
    <definedName name="Mat_Both">'Compensation Survey'!$L$104</definedName>
    <definedName name="Mat_Match">'Compensation Survey'!$L$102</definedName>
    <definedName name="Mat_Pct">'Compensation Survey'!$J$100</definedName>
    <definedName name="Mat_Wk">'Compensation Survey'!$C$100</definedName>
    <definedName name="Maternity">'Compensation Survey'!$L$98</definedName>
    <definedName name="MECH">'Compensation Survey'!$S$224</definedName>
    <definedName name="MECHA">'Compensation Survey'!$S$225</definedName>
    <definedName name="MECHB">'Compensation Survey'!$F$226</definedName>
    <definedName name="MECHC">'Compensation Survey'!$S$227</definedName>
    <definedName name="MECHD">'Compensation Survey'!$S$228</definedName>
    <definedName name="MED">'Compensation Survey'!$G$71</definedName>
    <definedName name="MEDCO">'Compensation Survey'!$L$71</definedName>
    <definedName name="MEDDED">'Compensation Survey'!$J$71</definedName>
    <definedName name="MEDPCT">'Compensation Survey'!$H$71</definedName>
    <definedName name="MGRB">'Compensation Survey'!$S$171</definedName>
    <definedName name="MGRS">'Compensation Survey'!$S$170</definedName>
    <definedName name="MGRT">'Compensation Survey'!$S$172</definedName>
    <definedName name="MPP">'Compensation Survey'!$L$88</definedName>
    <definedName name="Name">'Compensation Survey'!$F$16</definedName>
    <definedName name="NS">'Compensation Survey'!$S$39</definedName>
    <definedName name="OEMP">'Compensation Survey'!$J$59</definedName>
    <definedName name="OFFB">'Compensation Survey'!$S$203</definedName>
    <definedName name="OFFS">'Compensation Survey'!$S$202</definedName>
    <definedName name="OFFT">'Compensation Survey'!$S$204</definedName>
    <definedName name="OTRATE">'Compensation Survey'!$L$130</definedName>
    <definedName name="Person">'Compensation Survey'!$F$15</definedName>
    <definedName name="Phone">'Compensation Survey'!$F$21</definedName>
    <definedName name="PL">'Compensation Survey'!$L$147</definedName>
    <definedName name="Prev">'Compensation Survey'!#REF!</definedName>
    <definedName name="_xlnm.Print_Area" localSheetId="0">'Compensation Survey'!$A$1:$P$327</definedName>
    <definedName name="_xlnm.Print_Area" localSheetId="1">Data!$A$1:$I$60</definedName>
    <definedName name="PRODB">'Compensation Survey'!$S$179</definedName>
    <definedName name="PRODN1">'Compensation Survey'!$S$230</definedName>
    <definedName name="PRODN1A">'Compensation Survey'!$S$231</definedName>
    <definedName name="PRODN1B">'Compensation Survey'!$F$232</definedName>
    <definedName name="PRODN1C">'Compensation Survey'!$S$233</definedName>
    <definedName name="PRODN1D">'Compensation Survey'!$S$234</definedName>
    <definedName name="PRODN2">'Compensation Survey'!$S$236</definedName>
    <definedName name="PRODN2A">'Compensation Survey'!$S$237</definedName>
    <definedName name="PRODN2B">'Compensation Survey'!$F$238</definedName>
    <definedName name="PRODN2C">'Compensation Survey'!$S$239</definedName>
    <definedName name="PRODN2D">'Compensation Survey'!$S$240</definedName>
    <definedName name="PRODN3">'Compensation Survey'!$S$242</definedName>
    <definedName name="PRODN3A">'Compensation Survey'!$S$243</definedName>
    <definedName name="PRODN3B">'Compensation Survey'!$F$244</definedName>
    <definedName name="PRODN3C">'Compensation Survey'!$S$245</definedName>
    <definedName name="PRODN3D">'Compensation Survey'!$S$246</definedName>
    <definedName name="PRODS">'Compensation Survey'!$S$178</definedName>
    <definedName name="PRODT">'Compensation Survey'!$S$180</definedName>
    <definedName name="PS">'Compensation Survey'!$L$149</definedName>
    <definedName name="PSP">'Compensation Survey'!$L$87</definedName>
    <definedName name="Q32_a">'Compensation Survey'!$B$257</definedName>
    <definedName name="Q32_b">'Compensation Survey'!$B$258</definedName>
    <definedName name="Q32_c">'Compensation Survey'!$B$259</definedName>
    <definedName name="Q32_d">'Compensation Survey'!$B$260</definedName>
    <definedName name="Q32_e">'Compensation Survey'!$B$261</definedName>
    <definedName name="Q32_f">'Compensation Survey'!$B$262</definedName>
    <definedName name="Q32_g">'Compensation Survey'!$B$263</definedName>
    <definedName name="Q32_h">'Compensation Survey'!$B$264</definedName>
    <definedName name="Q32_i">'Compensation Survey'!$B$265</definedName>
    <definedName name="Q32_j">'Compensation Survey'!$B$266</definedName>
    <definedName name="Q32_k">'Compensation Survey'!$B$267</definedName>
    <definedName name="Q32_l">'Compensation Survey'!$B$268</definedName>
    <definedName name="Q32_m">'Compensation Survey'!$B$269</definedName>
    <definedName name="Q32_n">'Compensation Survey'!$B$270</definedName>
    <definedName name="Q32_o">'Compensation Survey'!$B$271</definedName>
    <definedName name="Q32_Other">'Compensation Survey'!$G$271</definedName>
    <definedName name="RACE">'Compensation Survey'!$I$291</definedName>
    <definedName name="RACE_A">'Compensation Survey'!$B$295</definedName>
    <definedName name="RACE_B">'Compensation Survey'!$B$296</definedName>
    <definedName name="RANK_ACTVITY">'Compensation Survey'!$B$278</definedName>
    <definedName name="RANK_ERG">'Compensation Survey'!$B$277</definedName>
    <definedName name="RANK_LEAD">'Compensation Survey'!$B$274</definedName>
    <definedName name="RANK_RECRUIT">'Compensation Survey'!$B$275</definedName>
    <definedName name="RANK_RETAIN">'Compensation Survey'!$B$276</definedName>
    <definedName name="RANK_TRAIN">'Compensation Survey'!$B$279</definedName>
    <definedName name="REPB">'Compensation Survey'!$S$211</definedName>
    <definedName name="REPBASIS">'Compensation Survey'!$L$136</definedName>
    <definedName name="REPS">'Compensation Survey'!$S$210</definedName>
    <definedName name="REPT">'Compensation Survey'!$S$212</definedName>
    <definedName name="ROUTE">'Compensation Survey'!$S$218</definedName>
    <definedName name="ROUTEA">'Compensation Survey'!$S$219</definedName>
    <definedName name="ROUTEB">'Compensation Survey'!$F$220</definedName>
    <definedName name="ROUTEC">'Compensation Survey'!$S$221</definedName>
    <definedName name="ROUTED">'Compensation Survey'!$S$222</definedName>
    <definedName name="Routes">'Compensation Survey'!$J$47</definedName>
    <definedName name="SAFETYB">'Compensation Survey'!$S$187</definedName>
    <definedName name="SAFETYS">'Compensation Survey'!$S$186</definedName>
    <definedName name="SAFETYT">'Compensation Survey'!$S$188</definedName>
    <definedName name="SDAYS">'Compensation Survey'!$L$124</definedName>
    <definedName name="SEP">'Compensation Survey'!$L$86</definedName>
    <definedName name="SERB">'Compensation Survey'!$S$183</definedName>
    <definedName name="SERS">'Compensation Survey'!$S$182</definedName>
    <definedName name="SERT">'Compensation Survey'!$S$184</definedName>
    <definedName name="SHIFT2">'Compensation Survey'!$L$143</definedName>
    <definedName name="SHIFT3">'Compensation Survey'!$L$146</definedName>
    <definedName name="SHIFTB">'Compensation Survey'!$S$175</definedName>
    <definedName name="SHIFTS">'Compensation Survey'!$S$174</definedName>
    <definedName name="SHIFTT">'Compensation Survey'!$S$176</definedName>
    <definedName name="SICK">'Compensation Survey'!$L$123</definedName>
    <definedName name="SMGRB">'Compensation Survey'!$S$207</definedName>
    <definedName name="SMGRS">'Compensation Survey'!$S$206</definedName>
    <definedName name="SMGRT">'Compensation Survey'!$S$208</definedName>
    <definedName name="State">'Compensation Survey'!$F$19</definedName>
    <definedName name="STD">'Compensation Survey'!$G$78</definedName>
    <definedName name="STDPCT">'Compensation Survey'!$H$78</definedName>
    <definedName name="STEPS">'Compensation Survey'!$F$251</definedName>
    <definedName name="SUPRB">'Compensation Survey'!$S$191</definedName>
    <definedName name="SUPRS">'Compensation Survey'!$S$190</definedName>
    <definedName name="SUPRT">'Compensation Survey'!$S$192</definedName>
    <definedName name="Title">'Compensation Survey'!$L$15</definedName>
    <definedName name="UNION">'Compensation Survey'!$L$125</definedName>
    <definedName name="UnionPlan">'Compensation Survey'!$L$85</definedName>
    <definedName name="VAC">'Compensation Survey'!$L$120</definedName>
    <definedName name="VESTED">'Compensation Survey'!$H$93</definedName>
    <definedName name="VPB">'Compensation Survey'!$S$155</definedName>
    <definedName name="VPS">'Compensation Survey'!$S$154</definedName>
    <definedName name="VPT">'Compensation Survey'!$S$156</definedName>
    <definedName name="WorkDay">'Compensation Survey'!$S$128</definedName>
    <definedName name="WrkHrs_a">'Compensation Survey'!$B$319</definedName>
    <definedName name="WrkHrs_b">'Compensation Survey'!$B$320</definedName>
    <definedName name="WrkHrs_c">'Compensation Survey'!$B$321</definedName>
    <definedName name="WrkHrs_d">'Compensation Survey'!$B$322</definedName>
    <definedName name="WrkHrs_e">'Compensation Survey'!$B$323</definedName>
    <definedName name="WrkHrs_f">'Compensation Survey'!$B$324</definedName>
    <definedName name="WrkHrs_g">'Compensation Survey'!$B$325</definedName>
    <definedName name="WrkHrs_h">'Compensation Survey'!$B$326</definedName>
    <definedName name="WrkHrs_i">'Compensation Survey'!$B$327</definedName>
    <definedName name="Yr">'Compensation Survey'!$H$2</definedName>
    <definedName name="Zipcode">'Compensation Survey'!$F$20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7" i="15" l="1"/>
  <c r="B215" i="15"/>
  <c r="B214" i="15"/>
  <c r="B213" i="15"/>
  <c r="B212" i="15"/>
  <c r="B211" i="15"/>
  <c r="B210" i="15"/>
  <c r="B209" i="15"/>
  <c r="B208" i="15"/>
  <c r="B207" i="15"/>
  <c r="B201" i="15"/>
  <c r="B205" i="15"/>
  <c r="B204" i="15"/>
  <c r="B203" i="15"/>
  <c r="B200" i="15"/>
  <c r="B199" i="15"/>
  <c r="B198" i="15"/>
  <c r="B197" i="15"/>
  <c r="B196" i="15"/>
  <c r="B195" i="15"/>
  <c r="B194" i="15"/>
  <c r="B193" i="15"/>
  <c r="B192" i="15"/>
  <c r="B191" i="15"/>
  <c r="B206" i="15" l="1"/>
  <c r="B216" i="15"/>
  <c r="B145" i="15"/>
  <c r="B144" i="15"/>
  <c r="B142" i="15"/>
  <c r="B141" i="15"/>
  <c r="B139" i="15"/>
  <c r="B138" i="15"/>
  <c r="B136" i="15"/>
  <c r="B135" i="15"/>
  <c r="B133" i="15"/>
  <c r="B132" i="15"/>
  <c r="B130" i="15"/>
  <c r="B129" i="15"/>
  <c r="B127" i="15"/>
  <c r="B126" i="15"/>
  <c r="B124" i="15"/>
  <c r="B123" i="15"/>
  <c r="B121" i="15"/>
  <c r="B120" i="15"/>
  <c r="B118" i="15"/>
  <c r="B117" i="15"/>
  <c r="B115" i="15"/>
  <c r="B114" i="15"/>
  <c r="B112" i="15"/>
  <c r="B111" i="15"/>
  <c r="B109" i="15"/>
  <c r="B108" i="15"/>
  <c r="B106" i="15"/>
  <c r="B105" i="15"/>
  <c r="B103" i="15"/>
  <c r="B102" i="15"/>
  <c r="B100" i="15"/>
  <c r="B99" i="15"/>
  <c r="B16" i="15"/>
  <c r="B14" i="15"/>
  <c r="B89" i="15"/>
  <c r="B165" i="15"/>
  <c r="B164" i="15"/>
  <c r="B162" i="15"/>
  <c r="B161" i="15"/>
  <c r="B160" i="15"/>
  <c r="B159" i="15"/>
  <c r="B157" i="15"/>
  <c r="B156" i="15"/>
  <c r="B155" i="15"/>
  <c r="B154" i="15"/>
  <c r="B152" i="15"/>
  <c r="B151" i="15"/>
  <c r="B150" i="15"/>
  <c r="B149" i="15"/>
  <c r="B147" i="15"/>
  <c r="B146" i="15"/>
  <c r="B97" i="15"/>
  <c r="B96" i="15"/>
  <c r="B188" i="15" l="1"/>
  <c r="B187" i="15"/>
  <c r="B186" i="15"/>
  <c r="B185" i="15"/>
  <c r="B184" i="15"/>
  <c r="B183" i="15" l="1"/>
  <c r="B178" i="15" l="1"/>
  <c r="B91" i="15"/>
  <c r="B61" i="15" l="1"/>
  <c r="N134" i="1" l="1"/>
  <c r="R2" i="15" l="1"/>
  <c r="Q2" i="15"/>
  <c r="P2" i="15"/>
  <c r="O2" i="15"/>
  <c r="M2" i="15"/>
  <c r="J2" i="15"/>
  <c r="I2" i="15"/>
  <c r="D2" i="15"/>
  <c r="C2" i="15"/>
  <c r="B77" i="15" l="1"/>
  <c r="B76" i="15"/>
  <c r="B74" i="15"/>
  <c r="B72" i="15"/>
  <c r="B71" i="15"/>
  <c r="B73" i="15"/>
  <c r="B75" i="15"/>
  <c r="B70" i="15"/>
  <c r="B190" i="15"/>
  <c r="B189" i="15"/>
  <c r="B182" i="15"/>
  <c r="B181" i="15"/>
  <c r="B180" i="15"/>
  <c r="B179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2" i="15"/>
  <c r="B1" i="15"/>
  <c r="N125" i="1"/>
  <c r="N123" i="1"/>
  <c r="N121" i="1"/>
  <c r="N146" i="1"/>
  <c r="N143" i="1"/>
  <c r="N136" i="1"/>
  <c r="N130" i="1"/>
  <c r="J65" i="1"/>
  <c r="B30" i="15" s="1"/>
  <c r="B48" i="15"/>
  <c r="B49" i="15"/>
  <c r="B50" i="15"/>
  <c r="B98" i="15"/>
  <c r="B143" i="15"/>
  <c r="B51" i="15"/>
  <c r="B52" i="15"/>
  <c r="B53" i="15"/>
  <c r="B101" i="15"/>
  <c r="B54" i="15"/>
  <c r="B55" i="15"/>
  <c r="B148" i="15"/>
  <c r="B10" i="15"/>
  <c r="B56" i="15"/>
  <c r="B104" i="15"/>
  <c r="B57" i="15"/>
  <c r="B58" i="15"/>
  <c r="B59" i="15"/>
  <c r="B107" i="15"/>
  <c r="B60" i="15"/>
  <c r="B153" i="15"/>
  <c r="B15" i="15"/>
  <c r="B62" i="15"/>
  <c r="B63" i="15"/>
  <c r="B110" i="15"/>
  <c r="B17" i="15"/>
  <c r="B64" i="15"/>
  <c r="B18" i="15"/>
  <c r="B65" i="15"/>
  <c r="B66" i="15"/>
  <c r="B113" i="15"/>
  <c r="B158" i="15"/>
  <c r="B67" i="15"/>
  <c r="B68" i="15"/>
  <c r="B69" i="15"/>
  <c r="B116" i="15"/>
  <c r="B78" i="15"/>
  <c r="B79" i="15"/>
  <c r="B163" i="15"/>
  <c r="B80" i="15"/>
  <c r="B119" i="15"/>
  <c r="B81" i="15"/>
  <c r="B82" i="15"/>
  <c r="B83" i="15"/>
  <c r="B122" i="15"/>
  <c r="B84" i="15"/>
  <c r="B85" i="15"/>
  <c r="B86" i="15"/>
  <c r="B125" i="15"/>
  <c r="B32" i="15"/>
  <c r="B87" i="15"/>
  <c r="B33" i="15"/>
  <c r="B88" i="15"/>
  <c r="B34" i="15"/>
  <c r="B90" i="15"/>
  <c r="B128" i="15"/>
  <c r="B35" i="15"/>
  <c r="B92" i="15"/>
  <c r="B36" i="15"/>
  <c r="B93" i="15"/>
  <c r="B37" i="15"/>
  <c r="B94" i="15"/>
  <c r="B131" i="15"/>
  <c r="B38" i="15"/>
  <c r="B95" i="15"/>
  <c r="B39" i="15"/>
  <c r="B40" i="15"/>
  <c r="B134" i="15"/>
  <c r="B41" i="15"/>
  <c r="B42" i="15"/>
  <c r="B43" i="15"/>
  <c r="B137" i="15"/>
  <c r="B44" i="15"/>
  <c r="B45" i="15"/>
  <c r="B46" i="15"/>
  <c r="B140" i="15"/>
  <c r="B47" i="15"/>
  <c r="J60" i="1"/>
  <c r="B19" i="15" s="1"/>
  <c r="B20" i="15" l="1"/>
  <c r="B29" i="15"/>
  <c r="B25" i="15"/>
  <c r="B24" i="15"/>
  <c r="B23" i="15"/>
  <c r="B21" i="15"/>
  <c r="B31" i="15"/>
  <c r="B22" i="15"/>
  <c r="B27" i="15"/>
  <c r="B26" i="15"/>
  <c r="B28" i="15"/>
  <c r="B202" i="15"/>
</calcChain>
</file>

<file path=xl/sharedStrings.xml><?xml version="1.0" encoding="utf-8"?>
<sst xmlns="http://schemas.openxmlformats.org/spreadsheetml/2006/main" count="688" uniqueCount="565">
  <si>
    <t>Mailing Address</t>
  </si>
  <si>
    <t>Telephone</t>
  </si>
  <si>
    <t>Company</t>
  </si>
  <si>
    <t>Survey Deadline</t>
  </si>
  <si>
    <t>Participant data will be aggregated in a way that prevents identification of any individual company.</t>
  </si>
  <si>
    <t>1.</t>
  </si>
  <si>
    <t>2.</t>
  </si>
  <si>
    <t>3.</t>
  </si>
  <si>
    <t>4.</t>
  </si>
  <si>
    <t>5.</t>
  </si>
  <si>
    <t>6.</t>
  </si>
  <si>
    <t>7.</t>
  </si>
  <si>
    <t>8.</t>
  </si>
  <si>
    <t>Fax</t>
  </si>
  <si>
    <t>Email Address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</si>
  <si>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</si>
  <si>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</si>
  <si>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</si>
  <si>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</si>
  <si>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</si>
  <si>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</si>
  <si>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</si>
  <si>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</si>
  <si>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</si>
  <si>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</si>
  <si>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</si>
  <si>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</si>
  <si>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9.</t>
  </si>
  <si>
    <t>10.</t>
  </si>
  <si>
    <t>11.</t>
  </si>
  <si>
    <t>Your data will be treated confidentially by Mackay Research Group.</t>
  </si>
  <si>
    <t>No one from TRSA or its staff will have access to individual company data.</t>
  </si>
  <si>
    <t>surveys@mackayresearchgroup.com</t>
  </si>
  <si>
    <t xml:space="preserve">How would you best classify your business? </t>
  </si>
  <si>
    <t>Number of plant locations</t>
  </si>
  <si>
    <t>Number of routes</t>
  </si>
  <si>
    <t>Plant Production Employees</t>
  </si>
  <si>
    <t>works 20 hours a week for the entire year as .5 employees; one who only worked three months as .25.</t>
  </si>
  <si>
    <t>Count full-time equivalent employees including owners as appropriate.  For example, include an employee who</t>
  </si>
  <si>
    <t>Plant Supervisors</t>
  </si>
  <si>
    <t>Maintenance &amp; Power Plant Employees</t>
  </si>
  <si>
    <t>Route Salesmen/Routemen</t>
  </si>
  <si>
    <t>Service Department Employees</t>
  </si>
  <si>
    <t>Sales Employees</t>
  </si>
  <si>
    <t>Executives &amp; Management Employees</t>
  </si>
  <si>
    <r>
      <t xml:space="preserve">Total Number of Employees </t>
    </r>
    <r>
      <rPr>
        <b/>
        <sz val="8"/>
        <rFont val="Arial"/>
        <family val="2"/>
      </rPr>
      <t>(FTE)</t>
    </r>
  </si>
  <si>
    <t>Industrial Rental</t>
  </si>
  <si>
    <t>Questions</t>
  </si>
  <si>
    <t>Enter 1-12 above</t>
  </si>
  <si>
    <t>Email your completed questionnaire to:</t>
  </si>
  <si>
    <r>
      <t>Number of employees by function</t>
    </r>
    <r>
      <rPr>
        <sz val="10"/>
        <rFont val="Arial"/>
        <family val="2"/>
      </rPr>
      <t xml:space="preserve"> (full-time equivalents)</t>
    </r>
  </si>
  <si>
    <t>Number of customers (at year end)</t>
  </si>
  <si>
    <t>All Other Employees (office, clerical &amp; other admin.)</t>
  </si>
  <si>
    <t>%</t>
  </si>
  <si>
    <t>12.</t>
  </si>
  <si>
    <t>13.</t>
  </si>
  <si>
    <r>
      <t>Exempt Plant Employee Compensation</t>
    </r>
    <r>
      <rPr>
        <sz val="10"/>
        <rFont val="Arial"/>
        <family val="2"/>
      </rPr>
      <t>, excluding fringe benefits and prior to employee deductions.</t>
    </r>
  </si>
  <si>
    <t>Branch Manager</t>
  </si>
  <si>
    <t>Plant / Operations Manager</t>
  </si>
  <si>
    <t>Shift Manager</t>
  </si>
  <si>
    <t>Production Supervisor</t>
  </si>
  <si>
    <t>Service Manager</t>
  </si>
  <si>
    <t>Route Supervisor</t>
  </si>
  <si>
    <t>Human Resources/Personnel Director</t>
  </si>
  <si>
    <t>Office Manager</t>
  </si>
  <si>
    <t>Non-exempt Plant Employee Hourly Wages</t>
  </si>
  <si>
    <t>Route Sales Rep/Route Person</t>
  </si>
  <si>
    <t>Mechanics</t>
  </si>
  <si>
    <t>Annual</t>
  </si>
  <si>
    <t>Co-Pay</t>
  </si>
  <si>
    <t>Employer</t>
  </si>
  <si>
    <t>Deductible</t>
  </si>
  <si>
    <t>Amount</t>
  </si>
  <si>
    <t>(Per Person)</t>
  </si>
  <si>
    <t>Group Term Life Insurance</t>
  </si>
  <si>
    <t>Long-term Disability Insurance</t>
  </si>
  <si>
    <t>Short-term Disability Insurance</t>
  </si>
  <si>
    <t>Medical/Hospitalization – Employee coverage</t>
  </si>
  <si>
    <t>Medical/Hospitalization – Dependent/Family</t>
  </si>
  <si>
    <r>
      <t xml:space="preserve">Vision/Optical Plan </t>
    </r>
    <r>
      <rPr>
        <sz val="9"/>
        <rFont val="Arial Narrow"/>
        <family val="2"/>
      </rPr>
      <t>(even if included in medical plan)</t>
    </r>
  </si>
  <si>
    <r>
      <t>Prescription Drug Plan</t>
    </r>
    <r>
      <rPr>
        <sz val="9"/>
        <rFont val="Arial Narrow"/>
        <family val="2"/>
      </rPr>
      <t>(even if included in medical plan)</t>
    </r>
  </si>
  <si>
    <t>15.</t>
  </si>
  <si>
    <t>Benefit Programs Offered</t>
  </si>
  <si>
    <t>% of Premium</t>
  </si>
  <si>
    <t>Paid by</t>
  </si>
  <si>
    <t>(Per Office Visit)</t>
  </si>
  <si>
    <t>16.</t>
  </si>
  <si>
    <t>17.</t>
  </si>
  <si>
    <t>that allows employees to select different levels of different benefits?</t>
  </si>
  <si>
    <t>Retirement Income Plans</t>
  </si>
  <si>
    <t>SEP-IRA/SIMPLE IRA</t>
  </si>
  <si>
    <r>
      <t xml:space="preserve">If employer matches 401(k), fill in formula below. </t>
    </r>
    <r>
      <rPr>
        <b/>
        <sz val="10"/>
        <rFont val="Arial"/>
        <family val="2"/>
      </rPr>
      <t>Enter 0 if no employer match.</t>
    </r>
  </si>
  <si>
    <t>Employeer matches $</t>
  </si>
  <si>
    <t>per $1.00 of employee's contribution</t>
  </si>
  <si>
    <t>up to a limit of</t>
  </si>
  <si>
    <t>% of employee's pay</t>
  </si>
  <si>
    <t>18.</t>
  </si>
  <si>
    <t>THANK YOU FOR PARTICIPATING</t>
  </si>
  <si>
    <t>% of sales.</t>
  </si>
  <si>
    <t>Do you provide a “Cafeteria Plan” or flexible benefit program (“Section 125”, HRA, FSA, etc.)</t>
  </si>
  <si>
    <t>Production Workers: Level 2</t>
  </si>
  <si>
    <t>Do you offer a High Deductible Health Plan (HDHP) or Health Savings Accounts(HSA)?</t>
  </si>
  <si>
    <t>14.</t>
  </si>
  <si>
    <t>Year</t>
  </si>
  <si>
    <t>Title</t>
  </si>
  <si>
    <t>City</t>
  </si>
  <si>
    <t>State</t>
  </si>
  <si>
    <t>Zipcode</t>
  </si>
  <si>
    <t>Phone</t>
  </si>
  <si>
    <t>Eaddr</t>
  </si>
  <si>
    <t>OEMP</t>
  </si>
  <si>
    <t>EMP</t>
  </si>
  <si>
    <t>NS</t>
  </si>
  <si>
    <t>HRS</t>
  </si>
  <si>
    <t>GMS</t>
  </si>
  <si>
    <t>Name</t>
  </si>
  <si>
    <t>ZipCode</t>
  </si>
  <si>
    <t>EPRD</t>
  </si>
  <si>
    <t>ESUP</t>
  </si>
  <si>
    <t>EMNT</t>
  </si>
  <si>
    <t>ERTE</t>
  </si>
  <si>
    <t>ESVC</t>
  </si>
  <si>
    <t>ESLS</t>
  </si>
  <si>
    <t>EMGT</t>
  </si>
  <si>
    <t>LOC</t>
  </si>
  <si>
    <t>Class</t>
  </si>
  <si>
    <t>Routes</t>
  </si>
  <si>
    <t>Cust</t>
  </si>
  <si>
    <t>GMB</t>
  </si>
  <si>
    <t>GMVPS</t>
  </si>
  <si>
    <t>GMVPB</t>
  </si>
  <si>
    <t>BM1S</t>
  </si>
  <si>
    <t>BM1B</t>
  </si>
  <si>
    <t>MGRS</t>
  </si>
  <si>
    <t>MGRB</t>
  </si>
  <si>
    <t>SHIFTS</t>
  </si>
  <si>
    <t>SHIFTB</t>
  </si>
  <si>
    <t>PRODS</t>
  </si>
  <si>
    <t>PRODB</t>
  </si>
  <si>
    <t>SERS</t>
  </si>
  <si>
    <t>SERB</t>
  </si>
  <si>
    <t>SUPRS</t>
  </si>
  <si>
    <t>SUPRB</t>
  </si>
  <si>
    <t>ENGRS</t>
  </si>
  <si>
    <t>ENGRB</t>
  </si>
  <si>
    <t>HRB</t>
  </si>
  <si>
    <t>OFFS</t>
  </si>
  <si>
    <t>OFFB</t>
  </si>
  <si>
    <t>SMGRS</t>
  </si>
  <si>
    <t>SMGRB</t>
  </si>
  <si>
    <t>REPS</t>
  </si>
  <si>
    <t>REPB</t>
  </si>
  <si>
    <t>ROUTE</t>
  </si>
  <si>
    <t>ROUTEA</t>
  </si>
  <si>
    <t>ROUTEB</t>
  </si>
  <si>
    <t>ROUTEC</t>
  </si>
  <si>
    <t>ROUTED</t>
  </si>
  <si>
    <t>MECH</t>
  </si>
  <si>
    <t>MECHA</t>
  </si>
  <si>
    <t>MECHB</t>
  </si>
  <si>
    <t>MECHC</t>
  </si>
  <si>
    <t>MECHD</t>
  </si>
  <si>
    <t>PRODN1</t>
  </si>
  <si>
    <t>PRODN1A</t>
  </si>
  <si>
    <t>PRODN1B</t>
  </si>
  <si>
    <t>PRODN1C</t>
  </si>
  <si>
    <t>PRODN1D</t>
  </si>
  <si>
    <t>PRODN2</t>
  </si>
  <si>
    <t>PRODN2A</t>
  </si>
  <si>
    <t>PRODN2B</t>
  </si>
  <si>
    <t>PRODN2C</t>
  </si>
  <si>
    <t>PRODN2D</t>
  </si>
  <si>
    <t>PRODN3</t>
  </si>
  <si>
    <t>PRODN3A</t>
  </si>
  <si>
    <t>PRODN3B</t>
  </si>
  <si>
    <t>PRODN3C</t>
  </si>
  <si>
    <t>PRODN3D</t>
  </si>
  <si>
    <t>OTRATE</t>
  </si>
  <si>
    <t>REPBASIS</t>
  </si>
  <si>
    <t>COMMIS</t>
  </si>
  <si>
    <t>MED</t>
  </si>
  <si>
    <t>MEDPCT</t>
  </si>
  <si>
    <t>MEDDED</t>
  </si>
  <si>
    <t>MEDCO</t>
  </si>
  <si>
    <t>DEP</t>
  </si>
  <si>
    <t>DEPPCT</t>
  </si>
  <si>
    <t>DEPDED</t>
  </si>
  <si>
    <t>DEPCO</t>
  </si>
  <si>
    <t>CARD</t>
  </si>
  <si>
    <t>CARDPCT</t>
  </si>
  <si>
    <t>CARDDED</t>
  </si>
  <si>
    <t>CARDCO</t>
  </si>
  <si>
    <t>DENTAL</t>
  </si>
  <si>
    <t>DENTPCT</t>
  </si>
  <si>
    <t>DENTDED</t>
  </si>
  <si>
    <t>DENTCO</t>
  </si>
  <si>
    <t>EYE</t>
  </si>
  <si>
    <t>EYEPCT</t>
  </si>
  <si>
    <t>EYEDED</t>
  </si>
  <si>
    <t>EYECO</t>
  </si>
  <si>
    <t>LIFE</t>
  </si>
  <si>
    <t>LIFEPCT</t>
  </si>
  <si>
    <t>LTD</t>
  </si>
  <si>
    <t>LTDPCT</t>
  </si>
  <si>
    <t>STD</t>
  </si>
  <si>
    <t>STDPCT</t>
  </si>
  <si>
    <t>HSA</t>
  </si>
  <si>
    <t>CAF</t>
  </si>
  <si>
    <t>DEF</t>
  </si>
  <si>
    <t>SEP</t>
  </si>
  <si>
    <t>PSP</t>
  </si>
  <si>
    <t>MPP</t>
  </si>
  <si>
    <t>K401</t>
  </si>
  <si>
    <t>K401DOL</t>
  </si>
  <si>
    <t>K401PCT</t>
  </si>
  <si>
    <t>Employee Turnover</t>
  </si>
  <si>
    <t>Total employees at beginning of year (FTE)</t>
  </si>
  <si>
    <t>+ number of employees hired during the year</t>
  </si>
  <si>
    <t>– number of employees who have left during the year</t>
  </si>
  <si>
    <t>Total employees at the end of year (FTE)</t>
  </si>
  <si>
    <t>+</t>
  </si>
  <si>
    <t>–</t>
  </si>
  <si>
    <t>19.</t>
  </si>
  <si>
    <t>BEGEMP</t>
  </si>
  <si>
    <t>HIRE</t>
  </si>
  <si>
    <t>LEFT</t>
  </si>
  <si>
    <t>ENDEMP</t>
  </si>
  <si>
    <t>ID</t>
  </si>
  <si>
    <r>
      <t>Plant Compensation and Benefits Survey</t>
    </r>
    <r>
      <rPr>
        <b/>
        <sz val="14"/>
        <rFont val="Arial"/>
        <family val="2"/>
      </rPr>
      <t xml:space="preserve"> </t>
    </r>
  </si>
  <si>
    <t>Annual Revenue</t>
  </si>
  <si>
    <t>20.</t>
  </si>
  <si>
    <t>Indicate</t>
  </si>
  <si>
    <t>If Offered</t>
  </si>
  <si>
    <t>(Y/N)</t>
  </si>
  <si>
    <t>Enter Y or N</t>
  </si>
  <si>
    <r>
      <t xml:space="preserve">Do you have a </t>
    </r>
    <r>
      <rPr>
        <u/>
        <sz val="10"/>
        <rFont val="Arial"/>
        <family val="2"/>
      </rPr>
      <t>combined</t>
    </r>
    <r>
      <rPr>
        <sz val="10"/>
        <rFont val="Arial"/>
        <family val="2"/>
      </rPr>
      <t xml:space="preserve"> vacation/sick days/personal leave program?</t>
    </r>
  </si>
  <si>
    <t>Years until employee becomes 100% vested:</t>
  </si>
  <si>
    <t>years</t>
  </si>
  <si>
    <t>Vacation Policy – Employees are eligible for</t>
  </si>
  <si>
    <r>
      <t xml:space="preserve">1 week   paid time off </t>
    </r>
    <r>
      <rPr>
        <b/>
        <sz val="10"/>
        <rFont val="Arial"/>
        <family val="2"/>
      </rPr>
      <t>after</t>
    </r>
  </si>
  <si>
    <t>years of service</t>
  </si>
  <si>
    <r>
      <t xml:space="preserve">2 weeks paid time off </t>
    </r>
    <r>
      <rPr>
        <b/>
        <sz val="10"/>
        <rFont val="Arial"/>
        <family val="2"/>
      </rPr>
      <t>after</t>
    </r>
  </si>
  <si>
    <r>
      <t xml:space="preserve">3 weeks paid time off </t>
    </r>
    <r>
      <rPr>
        <b/>
        <sz val="10"/>
        <rFont val="Arial"/>
        <family val="2"/>
      </rPr>
      <t>after</t>
    </r>
  </si>
  <si>
    <r>
      <t xml:space="preserve">4 weeks paid time off </t>
    </r>
    <r>
      <rPr>
        <b/>
        <sz val="10"/>
        <rFont val="Arial"/>
        <family val="2"/>
      </rPr>
      <t>after</t>
    </r>
  </si>
  <si>
    <r>
      <t xml:space="preserve">5 weeks paid time off </t>
    </r>
    <r>
      <rPr>
        <b/>
        <sz val="10"/>
        <rFont val="Arial"/>
        <family val="2"/>
      </rPr>
      <t>after</t>
    </r>
  </si>
  <si>
    <r>
      <t xml:space="preserve">May employees </t>
    </r>
    <r>
      <rPr>
        <b/>
        <sz val="10"/>
        <rFont val="Arial"/>
        <family val="2"/>
      </rPr>
      <t xml:space="preserve">carry over paid time off </t>
    </r>
    <r>
      <rPr>
        <sz val="10"/>
        <rFont val="Arial"/>
        <family val="2"/>
      </rPr>
      <t>(vacation)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into the following year(s)? </t>
    </r>
  </si>
  <si>
    <t>0=No, 1=Yes, 2=Yes but management approval required</t>
  </si>
  <si>
    <t>Enter 0, 1 or 2</t>
  </si>
  <si>
    <r>
      <t xml:space="preserve">How many </t>
    </r>
    <r>
      <rPr>
        <u/>
        <sz val="10"/>
        <rFont val="Arial"/>
        <family val="2"/>
      </rPr>
      <t>paid</t>
    </r>
    <r>
      <rPr>
        <sz val="10"/>
        <rFont val="Arial"/>
        <family val="2"/>
      </rPr>
      <t xml:space="preserve"> holidays do you allow employees per year?</t>
    </r>
  </si>
  <si>
    <t>#</t>
  </si>
  <si>
    <r>
      <t xml:space="preserve">Are employees paid for </t>
    </r>
    <r>
      <rPr>
        <b/>
        <sz val="10"/>
        <rFont val="Arial"/>
        <family val="2"/>
      </rPr>
      <t xml:space="preserve">unused paid time off </t>
    </r>
    <r>
      <rPr>
        <sz val="10"/>
        <rFont val="Arial"/>
        <family val="2"/>
      </rPr>
      <t xml:space="preserve">(vacation) </t>
    </r>
    <r>
      <rPr>
        <b/>
        <sz val="10"/>
        <rFont val="Arial"/>
        <family val="2"/>
      </rPr>
      <t>accumulated</t>
    </r>
    <r>
      <rPr>
        <sz val="10"/>
        <rFont val="Arial"/>
        <family val="2"/>
      </rPr>
      <t>?</t>
    </r>
  </si>
  <si>
    <t>Days</t>
  </si>
  <si>
    <t>Fringe Benefit Programs</t>
  </si>
  <si>
    <t>Do you offer sick days or personal days with pay for plant employees?</t>
  </si>
  <si>
    <t>If yes, how many days are allowed each year?</t>
  </si>
  <si>
    <t>Are hourly production employees represented by a union?</t>
  </si>
  <si>
    <t>Plant Overtime and Premium Pay Policies</t>
  </si>
  <si>
    <t>Basis for hourly overtime rates paid</t>
  </si>
  <si>
    <t>Enter 1-4</t>
  </si>
  <si>
    <t>21.</t>
  </si>
  <si>
    <t>22.</t>
  </si>
  <si>
    <r>
      <t xml:space="preserve">Route Commissions </t>
    </r>
    <r>
      <rPr>
        <sz val="10"/>
        <rFont val="Arial"/>
        <family val="2"/>
      </rPr>
      <t>are based on</t>
    </r>
  </si>
  <si>
    <r>
      <t>Route Sales Reps</t>
    </r>
    <r>
      <rPr>
        <sz val="10"/>
        <rFont val="Arial"/>
        <family val="2"/>
      </rPr>
      <t xml:space="preserve"> are paid on the basis of</t>
    </r>
  </si>
  <si>
    <t>Enter 1-3</t>
  </si>
  <si>
    <t>1= Straight Salary/Hourly Rate</t>
  </si>
  <si>
    <t>2= Straight Commission</t>
  </si>
  <si>
    <t>3= Salary/Hourly Rate &amp; Commission</t>
  </si>
  <si>
    <r>
      <t>Second shift</t>
    </r>
    <r>
      <rPr>
        <sz val="10"/>
        <rFont val="Arial"/>
        <family val="2"/>
      </rPr>
      <t xml:space="preserve"> premium pay </t>
    </r>
  </si>
  <si>
    <t>1= Percentage above base</t>
  </si>
  <si>
    <t>3= No premium paid for second shift</t>
  </si>
  <si>
    <t>2= Flat add-on per hour</t>
  </si>
  <si>
    <t>4= No second shift</t>
  </si>
  <si>
    <r>
      <t>Third shift</t>
    </r>
    <r>
      <rPr>
        <sz val="10"/>
        <rFont val="Arial"/>
        <family val="2"/>
      </rPr>
      <t xml:space="preserve"> premium pay </t>
    </r>
  </si>
  <si>
    <t>3= No premium paid for third shift</t>
  </si>
  <si>
    <t>4= No third shift</t>
  </si>
  <si>
    <t>23.</t>
  </si>
  <si>
    <t>24.</t>
  </si>
  <si>
    <t>25.</t>
  </si>
  <si>
    <t>Plant Employee Compensation</t>
  </si>
  <si>
    <t>26.</t>
  </si>
  <si>
    <t>27.</t>
  </si>
  <si>
    <t>28.</t>
  </si>
  <si>
    <t>29.</t>
  </si>
  <si>
    <t>The Plant Employee Compensation and Benefits Report will be sent to participants only.</t>
  </si>
  <si>
    <t>If this important survey has not reached the person responsible for this information, please forward this to their attention.</t>
  </si>
  <si>
    <t>Questions?</t>
  </si>
  <si>
    <t>Please specify who is to receive your copy of the TRSA Plant Employee Compensation and Benefits Report.</t>
  </si>
  <si>
    <t>Vice President/#2 Officer</t>
  </si>
  <si>
    <t>Safety Director / Safety Manager</t>
  </si>
  <si>
    <t>VESTED</t>
  </si>
  <si>
    <t>VAC</t>
  </si>
  <si>
    <t>COMB</t>
  </si>
  <si>
    <t>WK1</t>
  </si>
  <si>
    <t>WK2</t>
  </si>
  <si>
    <t>WK3</t>
  </si>
  <si>
    <t>WK4</t>
  </si>
  <si>
    <t>WK5</t>
  </si>
  <si>
    <t>ACCUM</t>
  </si>
  <si>
    <t>HOL</t>
  </si>
  <si>
    <t>SICK</t>
  </si>
  <si>
    <t>SDAYS</t>
  </si>
  <si>
    <t>UNION</t>
  </si>
  <si>
    <t>SHIFT2</t>
  </si>
  <si>
    <t>SHIFT3</t>
  </si>
  <si>
    <t>GMT</t>
  </si>
  <si>
    <t>VPS</t>
  </si>
  <si>
    <t>VPB</t>
  </si>
  <si>
    <t>VPT</t>
  </si>
  <si>
    <t>GMVPT</t>
  </si>
  <si>
    <t>BM1T</t>
  </si>
  <si>
    <t>MGRT</t>
  </si>
  <si>
    <t>SHIFTT</t>
  </si>
  <si>
    <t>PRODT</t>
  </si>
  <si>
    <t>SERT</t>
  </si>
  <si>
    <t>SUPRT</t>
  </si>
  <si>
    <t>ENGRT</t>
  </si>
  <si>
    <t>HRT</t>
  </si>
  <si>
    <t>OFFT</t>
  </si>
  <si>
    <t>SMGRT</t>
  </si>
  <si>
    <t>REPT</t>
  </si>
  <si>
    <t>SAFETYS</t>
  </si>
  <si>
    <t>SAFETYB</t>
  </si>
  <si>
    <t>SAFETYT</t>
  </si>
  <si>
    <t>Healthcare Rental – Retail Medical</t>
  </si>
  <si>
    <t>Healthcare Rental – Hospital/Nursing Home</t>
  </si>
  <si>
    <t>Food &amp; Beverage Linen Rental</t>
  </si>
  <si>
    <t>Hotel/Lodging Linen Rental</t>
  </si>
  <si>
    <t xml:space="preserve">Dust Control Rental </t>
  </si>
  <si>
    <t xml:space="preserve">Uniform </t>
  </si>
  <si>
    <t>Hotel/Lodging COG/NOG</t>
  </si>
  <si>
    <t>Hospital/Nursing Home COG/NOG</t>
  </si>
  <si>
    <t>Mixed – significant revenue in 2 or more of the previous categories</t>
  </si>
  <si>
    <t>Y</t>
  </si>
  <si>
    <t>N</t>
  </si>
  <si>
    <t>Yes</t>
  </si>
  <si>
    <t>No</t>
  </si>
  <si>
    <t>Straight Salary/Hourly Rate</t>
  </si>
  <si>
    <t>Straight Commission</t>
  </si>
  <si>
    <t>Salary/Hourly Rate &amp; Comm</t>
  </si>
  <si>
    <t>% above base</t>
  </si>
  <si>
    <t>Flat add-on per hour</t>
  </si>
  <si>
    <t>No premium paid for 2nd shift</t>
  </si>
  <si>
    <t>No second shift</t>
  </si>
  <si>
    <t>Percentage above base</t>
  </si>
  <si>
    <t>No premium paid for third shift</t>
  </si>
  <si>
    <t>No third shift</t>
  </si>
  <si>
    <r>
      <t xml:space="preserve">Report compensation for a </t>
    </r>
    <r>
      <rPr>
        <b/>
        <sz val="10"/>
        <rFont val="Arial"/>
        <family val="2"/>
      </rPr>
      <t>typical</t>
    </r>
    <r>
      <rPr>
        <sz val="10"/>
        <rFont val="Arial"/>
        <family val="2"/>
      </rPr>
      <t xml:space="preserve"> employee in each position.</t>
    </r>
  </si>
  <si>
    <r>
      <rPr>
        <sz val="10"/>
        <rFont val="Arial"/>
        <family val="2"/>
      </rPr>
      <t xml:space="preserve">Defined Benefit Plan </t>
    </r>
    <r>
      <rPr>
        <sz val="9"/>
        <rFont val="Arial Narrow"/>
        <family val="2"/>
      </rPr>
      <t>(pension plan, involving a fixed level of benefits upon retirement)</t>
    </r>
  </si>
  <si>
    <r>
      <rPr>
        <sz val="10"/>
        <rFont val="Arial"/>
        <family val="2"/>
      </rPr>
      <t>Profit Sharing Plan</t>
    </r>
    <r>
      <rPr>
        <sz val="10"/>
        <rFont val="Arial Narrow"/>
        <family val="2"/>
      </rPr>
      <t xml:space="preserve"> (fluctuating employer contribution)</t>
    </r>
  </si>
  <si>
    <r>
      <rPr>
        <sz val="10"/>
        <rFont val="Arial"/>
        <family val="2"/>
      </rPr>
      <t xml:space="preserve">Money Purchase Plan </t>
    </r>
    <r>
      <rPr>
        <sz val="10"/>
        <rFont val="Arial Narrow"/>
        <family val="2"/>
      </rPr>
      <t>(fixed employer contribution)</t>
    </r>
  </si>
  <si>
    <r>
      <rPr>
        <sz val="10"/>
        <rFont val="Arial"/>
        <family val="2"/>
      </rPr>
      <t>401</t>
    </r>
    <r>
      <rPr>
        <sz val="10"/>
        <rFont val="Arial Narrow"/>
        <family val="2"/>
      </rPr>
      <t xml:space="preserve">(k) (with or without employer match) </t>
    </r>
  </si>
  <si>
    <r>
      <rPr>
        <sz val="10"/>
        <rFont val="Arial"/>
        <family val="2"/>
      </rPr>
      <t>Dental Plan</t>
    </r>
    <r>
      <rPr>
        <sz val="10"/>
        <rFont val="Arial Narrow"/>
        <family val="2"/>
      </rPr>
      <t xml:space="preserve"> </t>
    </r>
    <r>
      <rPr>
        <sz val="9"/>
        <rFont val="Arial Narrow"/>
        <family val="2"/>
      </rPr>
      <t>(even if included in medical plan)</t>
    </r>
  </si>
  <si>
    <t>B</t>
  </si>
  <si>
    <t>Person</t>
  </si>
  <si>
    <t>Addr1</t>
  </si>
  <si>
    <t>Addr2</t>
  </si>
  <si>
    <t xml:space="preserve">Contact Taylor Mackay at 720-890-4255 or email </t>
  </si>
  <si>
    <t>taylor@mackayresearchgroup.com</t>
  </si>
  <si>
    <t>and mission?</t>
  </si>
  <si>
    <t>Has your organization taken steps toward integrating diversity into your organization operations, structure</t>
  </si>
  <si>
    <t>Signed a CEO or Executive Pledge to integrate, train and measure diversity in your organization</t>
  </si>
  <si>
    <t>Appointed a Diversity Manager or Officer</t>
  </si>
  <si>
    <t>Developed a comprehensive plan with evaluation</t>
  </si>
  <si>
    <t>Identified measurable, achievable, and agreed upon objectives and metrics to document progress toward these objectives</t>
  </si>
  <si>
    <t>Expanded HR roles to include responsibilities for diversity, equity, and inclusion issues</t>
  </si>
  <si>
    <t>Established a diversity committee, Employee Resource Group (ERG) or Affinity Program</t>
  </si>
  <si>
    <t>Conducted a diversity needs assessment</t>
  </si>
  <si>
    <t>Communicated your commitment internally to your staff and employees</t>
  </si>
  <si>
    <t>Communicated your commitment externally to your customers and the public</t>
  </si>
  <si>
    <t>Implemented Diversity, Equity, and Inclusion training such as diversity awareness, overcoming “unconscious bias” or similar workplace issues</t>
  </si>
  <si>
    <t>Conducted outreach efforts to supplier partners aimed at encouraging supply chain diversity</t>
  </si>
  <si>
    <t>None of the above</t>
  </si>
  <si>
    <t xml:space="preserve">Other (Please specify) </t>
  </si>
  <si>
    <t xml:space="preserve">How important is diversity, equity, and inclusion to the culture of your organization? </t>
  </si>
  <si>
    <t>1=Strongly agree  5=Stongly disagree</t>
  </si>
  <si>
    <t>Please rate from 1 - 5</t>
  </si>
  <si>
    <t>30.</t>
  </si>
  <si>
    <t>all that apply</t>
  </si>
  <si>
    <t>STEPS</t>
  </si>
  <si>
    <t>CULTURE</t>
  </si>
  <si>
    <t>IMPACT</t>
  </si>
  <si>
    <r>
      <t>Does your company offer paid maternity/paternity leave separate from vacation, sick day or personal leave PTO?</t>
    </r>
    <r>
      <rPr>
        <sz val="10"/>
        <rFont val="Arial Narrow"/>
        <family val="2"/>
      </rPr>
      <t xml:space="preserve">  </t>
    </r>
  </si>
  <si>
    <t>If yes,</t>
  </si>
  <si>
    <t xml:space="preserve">week(s) of paid maternity/paternity leave at </t>
  </si>
  <si>
    <t>If yes, do you match paid maternity/paternity leave with paid time off/vacation time?</t>
  </si>
  <si>
    <t>If both parents are employed, do you provide equal time or different amounts?</t>
  </si>
  <si>
    <t>Enter 1 or 2</t>
  </si>
  <si>
    <t>1 = equal, 2 = different</t>
  </si>
  <si>
    <t>Does your company offer COVID paid time off separate from vacation, sick day or personal leave PTO?</t>
  </si>
  <si>
    <t xml:space="preserve">week(s) of COVID PTO at </t>
  </si>
  <si>
    <t>Maternity</t>
  </si>
  <si>
    <t>Mat_Wk</t>
  </si>
  <si>
    <t>Mat_Pct</t>
  </si>
  <si>
    <t>Mat_Match</t>
  </si>
  <si>
    <t>Mat_Both</t>
  </si>
  <si>
    <t>COVID</t>
  </si>
  <si>
    <t>COVID_Wk</t>
  </si>
  <si>
    <t>COVID_Pct</t>
  </si>
  <si>
    <t>31.</t>
  </si>
  <si>
    <t>32.</t>
  </si>
  <si>
    <t>Contributions made to a Union Pension Plan</t>
  </si>
  <si>
    <t>Contact</t>
  </si>
  <si>
    <t>Email</t>
  </si>
  <si>
    <t>Safety Contact</t>
  </si>
  <si>
    <t>Safety Email</t>
  </si>
  <si>
    <t>Comp Contact</t>
  </si>
  <si>
    <t>Comp email</t>
  </si>
  <si>
    <t>Green Contact</t>
  </si>
  <si>
    <t>Green email</t>
  </si>
  <si>
    <t>Address1</t>
  </si>
  <si>
    <t>Address2</t>
  </si>
  <si>
    <t>Zip</t>
  </si>
  <si>
    <t>Name / Title</t>
  </si>
  <si>
    <t>b</t>
  </si>
  <si>
    <t>Over $40,000,000</t>
  </si>
  <si>
    <t>Check one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</si>
  <si>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</si>
  <si>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</si>
  <si>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</t>
  </si>
  <si>
    <t>What is your typical daily work schedule?</t>
  </si>
  <si>
    <t>1= 1½ times base daily</t>
  </si>
  <si>
    <t>2= 1½ times base pay weekly</t>
  </si>
  <si>
    <t>1½ times base daily</t>
  </si>
  <si>
    <t>1½ times base weekly</t>
  </si>
  <si>
    <t>Enter 1-2</t>
  </si>
  <si>
    <t>Do employees working remote or from home have different overtime rates?</t>
  </si>
  <si>
    <t>33.</t>
  </si>
  <si>
    <t>34.</t>
  </si>
  <si>
    <t>35.</t>
  </si>
  <si>
    <t>Leadership development</t>
  </si>
  <si>
    <t>Recruitment</t>
  </si>
  <si>
    <t>Retention</t>
  </si>
  <si>
    <t>Committee or ERG</t>
  </si>
  <si>
    <t>Engagement Activities (such as celebrating the different holidays appropriately)</t>
  </si>
  <si>
    <t>Training</t>
  </si>
  <si>
    <t>Q32_a</t>
  </si>
  <si>
    <t>Q32_b</t>
  </si>
  <si>
    <t>Q32_c</t>
  </si>
  <si>
    <t>Q32_d</t>
  </si>
  <si>
    <t>Q32_e</t>
  </si>
  <si>
    <t>Q32_f</t>
  </si>
  <si>
    <t>Q32_g</t>
  </si>
  <si>
    <t>Q32_h</t>
  </si>
  <si>
    <t>Q32_i</t>
  </si>
  <si>
    <t>Q32_j</t>
  </si>
  <si>
    <t>Q32_k</t>
  </si>
  <si>
    <t>Q32_m</t>
  </si>
  <si>
    <t>Q32_n</t>
  </si>
  <si>
    <t>Q32_Other</t>
  </si>
  <si>
    <t>Q32_o</t>
  </si>
  <si>
    <t>Diversity, Equity, and Inclusion</t>
  </si>
  <si>
    <t>Base/Straigtht-time Salary</t>
  </si>
  <si>
    <t>Overtime/Bonus/Incentives</t>
  </si>
  <si>
    <t>Total Compensation</t>
  </si>
  <si>
    <r>
      <t xml:space="preserve">General Manager — </t>
    </r>
    <r>
      <rPr>
        <b/>
        <sz val="10"/>
        <rFont val="Arial"/>
        <family val="2"/>
      </rPr>
      <t>reports to owner</t>
    </r>
  </si>
  <si>
    <r>
      <t xml:space="preserve">General Manager — </t>
    </r>
    <r>
      <rPr>
        <b/>
        <sz val="10"/>
        <rFont val="Arial"/>
        <family val="2"/>
      </rPr>
      <t>reports to regional manager</t>
    </r>
  </si>
  <si>
    <t>Chief Engineer — Maintenance Head</t>
  </si>
  <si>
    <r>
      <t xml:space="preserve">Sales Manager — </t>
    </r>
    <r>
      <rPr>
        <b/>
        <sz val="10"/>
        <rFont val="Arial"/>
        <family val="2"/>
      </rPr>
      <t>managing reps</t>
    </r>
  </si>
  <si>
    <r>
      <t xml:space="preserve">Sales Representative — </t>
    </r>
    <r>
      <rPr>
        <b/>
        <sz val="10"/>
        <rFont val="Arial"/>
        <family val="2"/>
      </rPr>
      <t>standard</t>
    </r>
  </si>
  <si>
    <t>Base Hourly Rate 1-4 years</t>
  </si>
  <si>
    <t>Base Hourly Rate 4+ years</t>
  </si>
  <si>
    <t>Incentive Potential</t>
  </si>
  <si>
    <t>Final Hourly Rate 1-4 years</t>
  </si>
  <si>
    <t>Final Hourly Rate 4+ years</t>
  </si>
  <si>
    <r>
      <t xml:space="preserve">Production Workers: Level 1 — </t>
    </r>
    <r>
      <rPr>
        <b/>
        <sz val="10"/>
        <rFont val="Arial"/>
        <family val="2"/>
      </rPr>
      <t>Dryfolders, Ironers, Hanging Garments</t>
    </r>
  </si>
  <si>
    <r>
      <t xml:space="preserve">Production Workers: Level 3 — </t>
    </r>
    <r>
      <rPr>
        <b/>
        <sz val="10"/>
        <rFont val="Arial"/>
        <family val="2"/>
      </rPr>
      <t>Load Builders, Press</t>
    </r>
  </si>
  <si>
    <t>— Enter Y/N</t>
  </si>
  <si>
    <t>UnionPlan</t>
  </si>
  <si>
    <t>&lt;= Added UnionPlan in 2022</t>
  </si>
  <si>
    <t>Report hourly wages for a typical employee in each position.</t>
  </si>
  <si>
    <t>WorkDay</t>
  </si>
  <si>
    <t>DiffOT</t>
  </si>
  <si>
    <t>&lt;= Added Q22 WorkDay in 2022</t>
  </si>
  <si>
    <t>&lt;= Added Q24 working remote OT in 2022</t>
  </si>
  <si>
    <t>— Changed from Q28 to Q32 in 2022</t>
  </si>
  <si>
    <t>Q32_l</t>
  </si>
  <si>
    <t>&lt;= Added Q32_l in 2022</t>
  </si>
  <si>
    <t>&lt;= Added Q33 rank 6 factors</t>
  </si>
  <si>
    <t>RANK_LEAD</t>
  </si>
  <si>
    <t>RANK_RECRUIT</t>
  </si>
  <si>
    <t>RANK_RETAIN</t>
  </si>
  <si>
    <t>RANK_ERG</t>
  </si>
  <si>
    <t>RANK_ACTIVITY</t>
  </si>
  <si>
    <t>RANK_TRAIN</t>
  </si>
  <si>
    <t>Please scroll down to complete all 35 questions.</t>
  </si>
  <si>
    <t>% of pay</t>
  </si>
  <si>
    <t>— please include turnover that occurs during probationary period</t>
  </si>
  <si>
    <t>&lt;= Moved in 2022</t>
  </si>
  <si>
    <t>— Changed to a range (1-5) in 2022</t>
  </si>
  <si>
    <t>— Range (1-10)</t>
  </si>
  <si>
    <t>In regards to Diversity, Equity, and Inclusion (DE&amp;I), has your company:</t>
  </si>
  <si>
    <t>Held executives and managers responsible for ensuring diversity-related issues are given attention, communicated, and executed</t>
  </si>
  <si>
    <t>Tied Diversity, Equity, and Inclusion into your recruiting initiatives</t>
  </si>
  <si>
    <r>
      <t xml:space="preserve">Please </t>
    </r>
    <r>
      <rPr>
        <b/>
        <u/>
        <sz val="10"/>
        <rFont val="Arial"/>
        <family val="2"/>
      </rPr>
      <t>rank</t>
    </r>
    <r>
      <rPr>
        <sz val="10"/>
        <rFont val="Arial"/>
        <family val="2"/>
      </rPr>
      <t xml:space="preserve"> these focuses in order of what is most important to your company and its DE&amp;I growth (1 Most Important, 6 Least Important)</t>
    </r>
  </si>
  <si>
    <t xml:space="preserve">Does your company use any other gender identities beyond “male” and “female?” </t>
  </si>
  <si>
    <t>GENDER</t>
  </si>
  <si>
    <t>Does your company calculate the percent of employed individuals by gender in the following:</t>
  </si>
  <si>
    <t>GENDER_A</t>
  </si>
  <si>
    <t>GENDER_B</t>
  </si>
  <si>
    <t>36.</t>
  </si>
  <si>
    <t xml:space="preserve">Does your company identify employees by race? </t>
  </si>
  <si>
    <t>RACE</t>
  </si>
  <si>
    <t>37.</t>
  </si>
  <si>
    <t xml:space="preserve">If yes, does your company calculate the percent of employed individuals by race in the following: </t>
  </si>
  <si>
    <t>RACE_A</t>
  </si>
  <si>
    <t>RACE_B</t>
  </si>
  <si>
    <t xml:space="preserve"> a. Any business function (such as administration, production, marketing/sales, service)</t>
  </si>
  <si>
    <t xml:space="preserve"> b. Any supervisory level (such as supervisor, manager, director, VP, C-level) in any business function?</t>
  </si>
  <si>
    <t>Employment Practices</t>
  </si>
  <si>
    <t>38.</t>
  </si>
  <si>
    <t>Please indicate whether your company does any of the following: (indicate all that apply):</t>
  </si>
  <si>
    <r>
      <t>a.</t>
    </r>
    <r>
      <rPr>
        <sz val="10"/>
        <rFont val="Times New Roman"/>
        <family val="1"/>
      </rPr>
      <t>  </t>
    </r>
    <r>
      <rPr>
        <sz val="10"/>
        <rFont val="Arial"/>
        <family val="2"/>
      </rPr>
      <t>Employs anyone disabled</t>
    </r>
  </si>
  <si>
    <r>
      <t>b.</t>
    </r>
    <r>
      <rPr>
        <sz val="10"/>
        <rFont val="Times New Roman"/>
        <family val="1"/>
      </rPr>
      <t>  </t>
    </r>
    <r>
      <rPr>
        <sz val="10"/>
        <rFont val="Arial"/>
        <family val="2"/>
      </rPr>
      <t>Supports employee use of public transit</t>
    </r>
  </si>
  <si>
    <r>
      <t>c.</t>
    </r>
    <r>
      <rPr>
        <sz val="10"/>
        <rFont val="Times New Roman"/>
        <family val="1"/>
      </rPr>
      <t>  </t>
    </r>
    <r>
      <rPr>
        <sz val="10"/>
        <rFont val="Arial"/>
        <family val="2"/>
      </rPr>
      <t>Has complaint system for employees</t>
    </r>
  </si>
  <si>
    <r>
      <t>f.</t>
    </r>
    <r>
      <rPr>
        <sz val="10"/>
        <rFont val="Times New Roman"/>
        <family val="1"/>
      </rPr>
      <t xml:space="preserve">   </t>
    </r>
    <r>
      <rPr>
        <sz val="10"/>
        <rFont val="Arial"/>
        <family val="2"/>
      </rPr>
      <t>None of the above</t>
    </r>
  </si>
  <si>
    <r>
      <t>d.</t>
    </r>
    <r>
      <rPr>
        <sz val="10"/>
        <rFont val="Times New Roman"/>
        <family val="1"/>
      </rPr>
      <t xml:space="preserve">  </t>
    </r>
    <r>
      <rPr>
        <sz val="10"/>
        <rFont val="Arial"/>
        <family val="2"/>
      </rPr>
      <t>Enters into collective bargaining agreement(s)</t>
    </r>
  </si>
  <si>
    <r>
      <t>e.</t>
    </r>
    <r>
      <rPr>
        <sz val="10"/>
        <rFont val="Times New Roman"/>
        <family val="1"/>
      </rPr>
      <t xml:space="preserve">  </t>
    </r>
    <r>
      <rPr>
        <sz val="10"/>
        <rFont val="Arial"/>
        <family val="2"/>
      </rPr>
      <t>Supports/sponsors charitable organizations</t>
    </r>
  </si>
  <si>
    <t>39.</t>
  </si>
  <si>
    <t>Are any of the following used to determine employee satisfaction: (indicate all that apply)</t>
  </si>
  <si>
    <r>
      <t>a.</t>
    </r>
    <r>
      <rPr>
        <sz val="10"/>
        <rFont val="Times New Roman"/>
        <family val="1"/>
      </rPr>
      <t xml:space="preserve">  </t>
    </r>
    <r>
      <rPr>
        <sz val="10"/>
        <rFont val="Arial"/>
        <family val="2"/>
      </rPr>
      <t>Employees are asked in their performance evaluations</t>
    </r>
  </si>
  <si>
    <r>
      <t>b.</t>
    </r>
    <r>
      <rPr>
        <sz val="10"/>
        <rFont val="Times New Roman"/>
        <family val="1"/>
      </rPr>
      <t xml:space="preserve">  </t>
    </r>
    <r>
      <rPr>
        <sz val="10"/>
        <rFont val="Arial"/>
        <family val="2"/>
      </rPr>
      <t>Employees are surveyed</t>
    </r>
  </si>
  <si>
    <r>
      <t>d.</t>
    </r>
    <r>
      <rPr>
        <sz val="10"/>
        <rFont val="Times New Roman"/>
        <family val="1"/>
      </rPr>
      <t>  </t>
    </r>
    <r>
      <rPr>
        <sz val="10"/>
        <rFont val="Arial"/>
        <family val="2"/>
      </rPr>
      <t>None of the above</t>
    </r>
  </si>
  <si>
    <r>
      <t>e.</t>
    </r>
    <r>
      <rPr>
        <sz val="10"/>
        <rFont val="Times New Roman"/>
        <family val="1"/>
      </rPr>
      <t>  </t>
    </r>
    <r>
      <rPr>
        <sz val="10"/>
        <rFont val="Arial"/>
        <family val="2"/>
      </rPr>
      <t>Other (Please specify)</t>
    </r>
  </si>
  <si>
    <r>
      <t>c.</t>
    </r>
    <r>
      <rPr>
        <sz val="10"/>
        <rFont val="Times New Roman"/>
        <family val="1"/>
      </rPr>
      <t xml:space="preserve">  </t>
    </r>
    <r>
      <rPr>
        <sz val="10"/>
        <rFont val="Arial"/>
        <family val="2"/>
      </rPr>
      <t>One individual in each workplace is the designated contact for employee feedback</t>
    </r>
  </si>
  <si>
    <t>40.</t>
  </si>
  <si>
    <t>41.</t>
  </si>
  <si>
    <t>Does your company track the number of work hours dedicated to: (indicate all that apply)</t>
  </si>
  <si>
    <r>
      <t>a.</t>
    </r>
    <r>
      <rPr>
        <sz val="10"/>
        <rFont val="Times New Roman"/>
        <family val="1"/>
      </rPr>
      <t>  </t>
    </r>
    <r>
      <rPr>
        <sz val="10"/>
        <rFont val="Arial"/>
        <family val="2"/>
      </rPr>
      <t>Orientation session(s)</t>
    </r>
  </si>
  <si>
    <r>
      <t>b.</t>
    </r>
    <r>
      <rPr>
        <sz val="10"/>
        <rFont val="Times New Roman"/>
        <family val="1"/>
      </rPr>
      <t xml:space="preserve">  </t>
    </r>
    <r>
      <rPr>
        <sz val="10"/>
        <rFont val="Arial"/>
        <family val="2"/>
      </rPr>
      <t>Initial training in primary role – before required to achieve initial standard</t>
    </r>
  </si>
  <si>
    <r>
      <t>d.</t>
    </r>
    <r>
      <rPr>
        <sz val="10"/>
        <rFont val="Times New Roman"/>
        <family val="1"/>
      </rPr>
      <t>  </t>
    </r>
    <r>
      <rPr>
        <sz val="10"/>
        <rFont val="Arial"/>
        <family val="2"/>
      </rPr>
      <t>Skills development in primary role – to improve productivity (achieve higher standard)</t>
    </r>
  </si>
  <si>
    <r>
      <t>e.</t>
    </r>
    <r>
      <rPr>
        <sz val="10"/>
        <rFont val="Times New Roman"/>
        <family val="1"/>
      </rPr>
      <t>  </t>
    </r>
    <r>
      <rPr>
        <sz val="10"/>
        <rFont val="Arial"/>
        <family val="2"/>
      </rPr>
      <t>Cross Training</t>
    </r>
  </si>
  <si>
    <r>
      <t>f.</t>
    </r>
    <r>
      <rPr>
        <sz val="10"/>
        <rFont val="Times New Roman"/>
        <family val="1"/>
      </rPr>
      <t>   </t>
    </r>
    <r>
      <rPr>
        <sz val="10"/>
        <rFont val="Arial"/>
        <family val="2"/>
      </rPr>
      <t>Quality Training</t>
    </r>
  </si>
  <si>
    <r>
      <t>g.</t>
    </r>
    <r>
      <rPr>
        <sz val="10"/>
        <rFont val="Times New Roman"/>
        <family val="1"/>
      </rPr>
      <t>  </t>
    </r>
    <r>
      <rPr>
        <sz val="10"/>
        <rFont val="Arial"/>
        <family val="2"/>
      </rPr>
      <t>Safety Training</t>
    </r>
  </si>
  <si>
    <r>
      <t>h.</t>
    </r>
    <r>
      <rPr>
        <sz val="10"/>
        <rFont val="Times New Roman"/>
        <family val="1"/>
      </rPr>
      <t xml:space="preserve">  </t>
    </r>
    <r>
      <rPr>
        <sz val="10"/>
        <rFont val="Arial"/>
        <family val="2"/>
      </rPr>
      <t>Teamwork Training</t>
    </r>
  </si>
  <si>
    <r>
      <t>i.</t>
    </r>
    <r>
      <rPr>
        <sz val="10"/>
        <rFont val="Times New Roman"/>
        <family val="1"/>
      </rPr>
      <t xml:space="preserve">    </t>
    </r>
    <r>
      <rPr>
        <sz val="10"/>
        <rFont val="Arial"/>
        <family val="2"/>
      </rPr>
      <t>None of the above</t>
    </r>
  </si>
  <si>
    <t>Does the company have a written code of conduct or other statement documenting guidelines</t>
  </si>
  <si>
    <t>for all employees’ ethical behavior?</t>
  </si>
  <si>
    <r>
      <t>c.</t>
    </r>
    <r>
      <rPr>
        <sz val="10"/>
        <rFont val="Times New Roman"/>
        <family val="1"/>
      </rPr>
      <t>  </t>
    </r>
    <r>
      <rPr>
        <sz val="10"/>
        <rFont val="Arial"/>
        <family val="2"/>
      </rPr>
      <t>On-the-job training in primary role – after required to achieve initial standard</t>
    </r>
  </si>
  <si>
    <t>EmpPrac_a</t>
  </si>
  <si>
    <t>EmpPrac_b</t>
  </si>
  <si>
    <t>EmpPrac_c</t>
  </si>
  <si>
    <t>EmpPrac_d</t>
  </si>
  <si>
    <t>EmpPrac_e</t>
  </si>
  <si>
    <t>EmpPrac_f</t>
  </si>
  <si>
    <t>EmpSat_a</t>
  </si>
  <si>
    <t>EmpSat_b</t>
  </si>
  <si>
    <t>EmpSat_c</t>
  </si>
  <si>
    <t>EmpSat_d</t>
  </si>
  <si>
    <t>EmpSat_e</t>
  </si>
  <si>
    <t>WrkHrs_a</t>
  </si>
  <si>
    <t>WrkHrs_b</t>
  </si>
  <si>
    <t>WrkHrs_c</t>
  </si>
  <si>
    <t>WrkHrs_d</t>
  </si>
  <si>
    <t>WrkHrs_e</t>
  </si>
  <si>
    <t>WrkHrs_f</t>
  </si>
  <si>
    <t>WrkHrs_g</t>
  </si>
  <si>
    <t>WrkHrs_h</t>
  </si>
  <si>
    <t>WrkHrs_i</t>
  </si>
  <si>
    <t>CodeOfConduct</t>
  </si>
  <si>
    <t>&lt;= Added Q34 - Q41 in 2024</t>
  </si>
  <si>
    <t>&lt;= Impact deleted in 2024</t>
  </si>
  <si>
    <t>Wherever possible, please report 2025 actual data.</t>
  </si>
  <si>
    <t>Under $15,000,000</t>
  </si>
  <si>
    <t>$15,000,000 to $30,000,000</t>
  </si>
  <si>
    <t>$30,000,000 to $40,000,000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</si>
</sst>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mmmm\ d\,\ yyyy"/>
    <numFmt numFmtId="166" formatCode="&quot;$&quot;#,##0"/>
    <numFmt numFmtId="167" formatCode="&quot;$&quot;#,##0.00"/>
    <numFmt numFmtId="168" formatCode="00000"/>
    <numFmt numFmtId="169" formatCode="[&lt;=9999999]###\-####;\(###\)\ ###\-####"/>
  </numFmts>
  <fonts count="3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Arial Black"/>
      <family val="2"/>
    </font>
    <font>
      <b/>
      <sz val="14"/>
      <name val="Arial Black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Black"/>
      <family val="2"/>
    </font>
    <font>
      <sz val="12"/>
      <name val="Arial Black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Black"/>
      <family val="2"/>
    </font>
    <font>
      <b/>
      <sz val="9"/>
      <name val="Arial Narrow"/>
      <family val="2"/>
    </font>
    <font>
      <sz val="18"/>
      <name val="Arial Black"/>
      <family val="2"/>
    </font>
    <font>
      <b/>
      <sz val="14"/>
      <name val="Arial"/>
      <family val="2"/>
    </font>
    <font>
      <sz val="11"/>
      <name val="Arial Narrow"/>
      <family val="2"/>
    </font>
    <font>
      <b/>
      <sz val="10"/>
      <color rgb="FF0070C0"/>
      <name val="Arial"/>
      <family val="2"/>
    </font>
    <font>
      <sz val="10"/>
      <color rgb="FF27373A"/>
      <name val="Arial"/>
      <family val="2"/>
    </font>
    <font>
      <sz val="8"/>
      <color rgb="FF000000"/>
      <name val="Tahoma"/>
      <family val="2"/>
    </font>
    <font>
      <b/>
      <sz val="10"/>
      <color rgb="FFFF0000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 Narrow"/>
      <family val="2"/>
    </font>
    <font>
      <b/>
      <i/>
      <sz val="10"/>
      <name val="Calibri"/>
      <family val="2"/>
      <scheme val="minor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" fillId="0" borderId="0"/>
  </cellStyleXfs>
  <cellXfs count="147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right"/>
    </xf>
    <xf numFmtId="0" fontId="6" fillId="0" borderId="0" xfId="0" applyFont="1"/>
    <xf numFmtId="0" fontId="0" fillId="0" borderId="1" xfId="0" applyBorder="1"/>
    <xf numFmtId="0" fontId="15" fillId="0" borderId="0" xfId="0" applyFont="1"/>
    <xf numFmtId="164" fontId="3" fillId="0" borderId="0" xfId="0" applyNumberFormat="1" applyFont="1"/>
    <xf numFmtId="0" fontId="5" fillId="0" borderId="0" xfId="0" applyFont="1" applyAlignment="1">
      <alignment horizontal="left"/>
    </xf>
    <xf numFmtId="0" fontId="0" fillId="0" borderId="0" xfId="0" applyProtection="1">
      <protection locked="0"/>
    </xf>
    <xf numFmtId="166" fontId="5" fillId="0" borderId="2" xfId="0" applyNumberFormat="1" applyFont="1" applyBorder="1" applyAlignment="1">
      <alignment horizontal="right"/>
    </xf>
    <xf numFmtId="3" fontId="19" fillId="0" borderId="0" xfId="0" applyNumberFormat="1" applyFont="1" applyAlignment="1">
      <alignment horizontal="center"/>
    </xf>
    <xf numFmtId="164" fontId="5" fillId="0" borderId="0" xfId="0" applyNumberFormat="1" applyFont="1"/>
    <xf numFmtId="166" fontId="15" fillId="0" borderId="0" xfId="0" applyNumberFormat="1" applyFont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1" applyFont="1" applyBorder="1" applyAlignment="1" applyProtection="1">
      <alignment horizontal="left"/>
    </xf>
    <xf numFmtId="0" fontId="0" fillId="0" borderId="3" xfId="0" applyBorder="1"/>
    <xf numFmtId="0" fontId="1" fillId="0" borderId="0" xfId="0" applyFont="1"/>
    <xf numFmtId="3" fontId="3" fillId="0" borderId="0" xfId="0" applyNumberFormat="1" applyFont="1"/>
    <xf numFmtId="0" fontId="5" fillId="0" borderId="0" xfId="1" applyFont="1" applyAlignment="1" applyProtection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"/>
    </xf>
    <xf numFmtId="0" fontId="0" fillId="0" borderId="6" xfId="0" applyBorder="1"/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166" fontId="5" fillId="0" borderId="5" xfId="0" applyNumberFormat="1" applyFont="1" applyBorder="1"/>
    <xf numFmtId="166" fontId="5" fillId="0" borderId="0" xfId="0" applyNumberFormat="1" applyFont="1" applyAlignment="1">
      <alignment horizontal="right"/>
    </xf>
    <xf numFmtId="167" fontId="5" fillId="0" borderId="5" xfId="0" applyNumberFormat="1" applyFont="1" applyBorder="1"/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6" fontId="5" fillId="0" borderId="3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166" fontId="5" fillId="0" borderId="0" xfId="0" applyNumberFormat="1" applyFont="1"/>
    <xf numFmtId="0" fontId="22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4" fontId="5" fillId="0" borderId="0" xfId="0" applyNumberFormat="1" applyFont="1"/>
    <xf numFmtId="164" fontId="5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6" fillId="0" borderId="0" xfId="0" applyFont="1"/>
    <xf numFmtId="168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3" fillId="2" borderId="0" xfId="0" applyFont="1" applyFill="1"/>
    <xf numFmtId="165" fontId="3" fillId="2" borderId="0" xfId="0" applyNumberFormat="1" applyFont="1" applyFill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3" fillId="2" borderId="8" xfId="0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5" fillId="2" borderId="0" xfId="0" applyFont="1" applyFill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5" fillId="2" borderId="13" xfId="0" applyFont="1" applyFill="1" applyBorder="1" applyAlignment="1">
      <alignment horizontal="center"/>
    </xf>
    <xf numFmtId="0" fontId="0" fillId="2" borderId="14" xfId="0" applyFill="1" applyBorder="1"/>
    <xf numFmtId="0" fontId="14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8" fillId="2" borderId="0" xfId="0" applyFont="1" applyFill="1"/>
    <xf numFmtId="0" fontId="10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1" fontId="5" fillId="0" borderId="0" xfId="0" applyNumberFormat="1" applyFont="1"/>
    <xf numFmtId="0" fontId="0" fillId="2" borderId="15" xfId="0" applyFill="1" applyBorder="1"/>
    <xf numFmtId="0" fontId="0" fillId="2" borderId="16" xfId="0" applyFill="1" applyBorder="1"/>
    <xf numFmtId="166" fontId="5" fillId="0" borderId="0" xfId="0" applyNumberFormat="1" applyFont="1" applyAlignment="1">
      <alignment horizontal="left"/>
    </xf>
    <xf numFmtId="167" fontId="0" fillId="0" borderId="0" xfId="0" applyNumberFormat="1"/>
    <xf numFmtId="0" fontId="3" fillId="0" borderId="0" xfId="0" applyFont="1" applyAlignment="1">
      <alignment horizontal="center" vertical="center"/>
    </xf>
    <xf numFmtId="0" fontId="5" fillId="0" borderId="0" xfId="0" applyFont="1" applyProtection="1">
      <protection locked="0"/>
    </xf>
    <xf numFmtId="0" fontId="0" fillId="0" borderId="17" xfId="0" applyBorder="1"/>
    <xf numFmtId="0" fontId="0" fillId="0" borderId="15" xfId="0" applyBorder="1"/>
    <xf numFmtId="3" fontId="0" fillId="3" borderId="18" xfId="0" applyNumberFormat="1" applyFill="1" applyBorder="1" applyProtection="1">
      <protection locked="0"/>
    </xf>
    <xf numFmtId="164" fontId="0" fillId="3" borderId="18" xfId="0" applyNumberFormat="1" applyFill="1" applyBorder="1" applyProtection="1">
      <protection locked="0"/>
    </xf>
    <xf numFmtId="0" fontId="5" fillId="3" borderId="18" xfId="0" applyFont="1" applyFill="1" applyBorder="1" applyProtection="1">
      <protection locked="0"/>
    </xf>
    <xf numFmtId="164" fontId="5" fillId="3" borderId="18" xfId="0" applyNumberFormat="1" applyFont="1" applyFill="1" applyBorder="1" applyProtection="1">
      <protection locked="0"/>
    </xf>
    <xf numFmtId="166" fontId="5" fillId="3" borderId="18" xfId="0" applyNumberFormat="1" applyFont="1" applyFill="1" applyBorder="1" applyProtection="1">
      <protection locked="0"/>
    </xf>
    <xf numFmtId="167" fontId="5" fillId="3" borderId="18" xfId="0" applyNumberFormat="1" applyFont="1" applyFill="1" applyBorder="1" applyProtection="1">
      <protection locked="0"/>
    </xf>
    <xf numFmtId="167" fontId="0" fillId="3" borderId="18" xfId="0" applyNumberFormat="1" applyFill="1" applyBorder="1" applyProtection="1">
      <protection locked="0"/>
    </xf>
    <xf numFmtId="3" fontId="5" fillId="3" borderId="18" xfId="0" applyNumberFormat="1" applyFont="1" applyFill="1" applyBorder="1" applyProtection="1">
      <protection locked="0"/>
    </xf>
    <xf numFmtId="1" fontId="5" fillId="3" borderId="18" xfId="0" applyNumberFormat="1" applyFont="1" applyFill="1" applyBorder="1" applyProtection="1"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21" fillId="2" borderId="17" xfId="0" applyFont="1" applyFill="1" applyBorder="1" applyAlignment="1">
      <alignment horizontal="left" vertical="center"/>
    </xf>
    <xf numFmtId="167" fontId="5" fillId="0" borderId="0" xfId="0" applyNumberFormat="1" applyFont="1"/>
    <xf numFmtId="0" fontId="15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3" fontId="19" fillId="0" borderId="0" xfId="0" applyNumberFormat="1" applyFont="1" applyAlignment="1">
      <alignment horizontal="left" indent="1"/>
    </xf>
    <xf numFmtId="0" fontId="0" fillId="3" borderId="18" xfId="0" applyFill="1" applyBorder="1" applyProtection="1">
      <protection locked="0"/>
    </xf>
    <xf numFmtId="0" fontId="5" fillId="0" borderId="0" xfId="0" applyFont="1" applyAlignment="1">
      <alignment horizontal="left" indent="1"/>
    </xf>
    <xf numFmtId="1" fontId="0" fillId="3" borderId="18" xfId="0" applyNumberFormat="1" applyFill="1" applyBorder="1" applyProtection="1">
      <protection locked="0"/>
    </xf>
    <xf numFmtId="0" fontId="25" fillId="0" borderId="0" xfId="0" applyFont="1"/>
    <xf numFmtId="0" fontId="29" fillId="0" borderId="0" xfId="0" applyFont="1"/>
    <xf numFmtId="0" fontId="31" fillId="4" borderId="22" xfId="2" applyFont="1" applyFill="1" applyBorder="1" applyAlignment="1">
      <alignment horizontal="center"/>
    </xf>
    <xf numFmtId="0" fontId="31" fillId="4" borderId="22" xfId="2" applyFont="1" applyFill="1" applyBorder="1" applyAlignment="1">
      <alignment horizontal="left"/>
    </xf>
    <xf numFmtId="0" fontId="31" fillId="4" borderId="22" xfId="2" applyFont="1" applyFill="1" applyBorder="1"/>
    <xf numFmtId="168" fontId="31" fillId="4" borderId="22" xfId="2" applyNumberFormat="1" applyFont="1" applyFill="1" applyBorder="1" applyAlignment="1">
      <alignment horizontal="center"/>
    </xf>
    <xf numFmtId="169" fontId="0" fillId="0" borderId="0" xfId="0" applyNumberFormat="1"/>
    <xf numFmtId="49" fontId="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2" borderId="0" xfId="0" applyFont="1" applyFill="1"/>
    <xf numFmtId="0" fontId="13" fillId="2" borderId="0" xfId="0" applyFont="1" applyFill="1" applyAlignment="1">
      <alignment vertical="center"/>
    </xf>
    <xf numFmtId="0" fontId="1" fillId="0" borderId="0" xfId="3" applyAlignment="1">
      <alignment vertical="center"/>
    </xf>
    <xf numFmtId="0" fontId="1" fillId="2" borderId="0" xfId="0" applyFont="1" applyFill="1"/>
    <xf numFmtId="0" fontId="1" fillId="0" borderId="0" xfId="3"/>
    <xf numFmtId="3" fontId="0" fillId="3" borderId="18" xfId="0" applyNumberForma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3" borderId="18" xfId="0" applyFont="1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34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 indent="1"/>
    </xf>
    <xf numFmtId="165" fontId="3" fillId="0" borderId="19" xfId="0" applyNumberFormat="1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" fillId="3" borderId="17" xfId="0" applyFont="1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169" fontId="0" fillId="3" borderId="17" xfId="0" applyNumberFormat="1" applyFill="1" applyBorder="1" applyAlignment="1" applyProtection="1">
      <alignment horizontal="left" vertical="center"/>
      <protection locked="0"/>
    </xf>
    <xf numFmtId="169" fontId="0" fillId="3" borderId="15" xfId="0" applyNumberFormat="1" applyFill="1" applyBorder="1" applyAlignment="1" applyProtection="1">
      <alignment horizontal="left" vertical="center"/>
      <protection locked="0"/>
    </xf>
    <xf numFmtId="169" fontId="0" fillId="3" borderId="16" xfId="0" applyNumberFormat="1" applyFill="1" applyBorder="1" applyAlignment="1" applyProtection="1">
      <alignment horizontal="left" vertical="center"/>
      <protection locked="0"/>
    </xf>
    <xf numFmtId="0" fontId="8" fillId="0" borderId="0" xfId="1" applyBorder="1" applyAlignment="1" applyProtection="1">
      <alignment horizontal="left"/>
      <protection locked="0"/>
    </xf>
    <xf numFmtId="0" fontId="8" fillId="0" borderId="0" xfId="1" applyFill="1" applyBorder="1" applyAlignment="1" applyProtection="1">
      <alignment horizontal="left" vertical="center"/>
      <protection locked="0"/>
    </xf>
    <xf numFmtId="168" fontId="0" fillId="3" borderId="17" xfId="0" applyNumberFormat="1" applyFill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1" fillId="3" borderId="17" xfId="0" applyFon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8" fillId="3" borderId="17" xfId="1" applyFill="1" applyBorder="1" applyAlignment="1" applyProtection="1">
      <alignment horizontal="left" vertical="center"/>
      <protection locked="0"/>
    </xf>
    <xf numFmtId="0" fontId="27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_TRSA All Records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D7E9F2"/>
      <rgbColor rgb="003366FF"/>
      <rgbColor rgb="0033CCCC"/>
      <rgbColor rgb="0099CC00"/>
      <rgbColor rgb="009BBFDB"/>
      <rgbColor rgb="005B83A6"/>
      <rgbColor rgb="0033495F"/>
      <rgbColor rgb="00666699"/>
      <rgbColor rgb="00969696"/>
      <rgbColor rgb="00003366"/>
      <rgbColor rgb="00339966"/>
      <rgbColor rgb="00003300"/>
      <rgbColor rgb="00333300"/>
      <rgbColor rgb="001D396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X$73" lockText="1" noThreeD="1"/>
</file>

<file path=xl/ctrlProps/ctrlProp10.xml><?xml version="1.0" encoding="utf-8"?>
<formControlPr xmlns="http://schemas.microsoft.com/office/spreadsheetml/2009/9/main" objectType="Radio" firstButton="1" fmlaLink="$S$27" lockText="1" noThreeD="1"/>
</file>

<file path=xl/ctrlProps/ctrlProp100.xml><?xml version="1.0" encoding="utf-8"?>
<formControlPr xmlns="http://schemas.microsoft.com/office/spreadsheetml/2009/9/main" objectType="Radio" firstButton="1" fmlaLink="$S$174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firstButton="1" fmlaLink="$S$175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firstButton="1" fmlaLink="$S$176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fmlaLink="$S$178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firstButton="1" fmlaLink="$S$179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Radio" firstButton="1" fmlaLink="$S$180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firstButton="1" fmlaLink="$S$182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Radio" firstButton="1" fmlaLink="$S$183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firstButton="1" fmlaLink="$S$184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Radio" firstButton="1" fmlaLink="$S$186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firstButton="1" fmlaLink="$S$187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Radio" firstButton="1" fmlaLink="$S$188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firstButton="1" fmlaLink="$S$190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Radio" firstButton="1" fmlaLink="$S$191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firstButton="1" fmlaLink="$S$192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Radio" firstButton="1" fmlaLink="$S$194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firstButton="1" fmlaLink="$S$195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Radio" firstButton="1" fmlaLink="$S$196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Radio" firstButton="1" fmlaLink="$S$198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Radio" firstButton="1" fmlaLink="$S$199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fmlaLink="$X$73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firstButton="1" fmlaLink="$S$200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Radio" firstButton="1" fmlaLink="$S$202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Radio" firstButton="1" fmlaLink="$S$203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Radio" firstButton="1" fmlaLink="$S$204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fmlaLink="$S$128" lockText="1" noThreeD="1"/>
</file>

<file path=xl/ctrlProps/ctrlProp220.xml><?xml version="1.0" encoding="utf-8"?>
<formControlPr xmlns="http://schemas.microsoft.com/office/spreadsheetml/2009/9/main" objectType="Radio" firstButton="1" fmlaLink="$S$206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Radio" firstButton="1" fmlaLink="$S$207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Radio" lockText="1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firstButton="1" fmlaLink="$S$208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Radio" firstButton="1" fmlaLink="$S$210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Radio" firstButton="1" fmlaLink="$S$211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Radio" firstButton="1" fmlaLink="$S$212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lockText="1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fmlaLink="$S$154" lockText="1" noThreeD="1"/>
</file>

<file path=xl/ctrlProps/ctrlProp250.xml><?xml version="1.0" encoding="utf-8"?>
<formControlPr xmlns="http://schemas.microsoft.com/office/spreadsheetml/2009/9/main" objectType="Radio" firstButton="1" fmlaLink="$S$218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Radio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Radio" firstButton="1" fmlaLink="$S$219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Radio" firstButton="1" fmlaLink="$S$221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Radio" firstButton="1" fmlaLink="$S$222" lockText="1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lockText="1" noThreeD="1"/>
</file>

<file path=xl/ctrlProps/ctrlProp270.xml><?xml version="1.0" encoding="utf-8"?>
<formControlPr xmlns="http://schemas.microsoft.com/office/spreadsheetml/2009/9/main" objectType="Radio" firstButton="1" fmlaLink="$S$224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Radio" firstButton="1" fmlaLink="$S$225" lockText="1" noThreeD="1"/>
</file>

<file path=xl/ctrlProps/ctrlProp276.xml><?xml version="1.0" encoding="utf-8"?>
<formControlPr xmlns="http://schemas.microsoft.com/office/spreadsheetml/2009/9/main" objectType="Radio" lockText="1" noThreeD="1"/>
</file>

<file path=xl/ctrlProps/ctrlProp277.xml><?xml version="1.0" encoding="utf-8"?>
<formControlPr xmlns="http://schemas.microsoft.com/office/spreadsheetml/2009/9/main" objectType="Radio" lockText="1" noThreeD="1"/>
</file>

<file path=xl/ctrlProps/ctrlProp278.xml><?xml version="1.0" encoding="utf-8"?>
<formControlPr xmlns="http://schemas.microsoft.com/office/spreadsheetml/2009/9/main" objectType="Radio" lockText="1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Radio" firstButton="1" fmlaLink="$S$227" lockText="1" noThreeD="1"/>
</file>

<file path=xl/ctrlProps/ctrlProp281.xml><?xml version="1.0" encoding="utf-8"?>
<formControlPr xmlns="http://schemas.microsoft.com/office/spreadsheetml/2009/9/main" objectType="Radio" lockText="1" noThreeD="1"/>
</file>

<file path=xl/ctrlProps/ctrlProp282.xml><?xml version="1.0" encoding="utf-8"?>
<formControlPr xmlns="http://schemas.microsoft.com/office/spreadsheetml/2009/9/main" objectType="Radio" lockText="1" noThreeD="1"/>
</file>

<file path=xl/ctrlProps/ctrlProp283.xml><?xml version="1.0" encoding="utf-8"?>
<formControlPr xmlns="http://schemas.microsoft.com/office/spreadsheetml/2009/9/main" objectType="Radio" lockText="1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Radio" firstButton="1" fmlaLink="$S$228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Radio" lockText="1" noThreeD="1"/>
</file>

<file path=xl/ctrlProps/ctrlProp288.xml><?xml version="1.0" encoding="utf-8"?>
<formControlPr xmlns="http://schemas.microsoft.com/office/spreadsheetml/2009/9/main" objectType="Radio" lockText="1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Radio" firstButton="1" fmlaLink="$S$230" lockText="1" noThreeD="1"/>
</file>

<file path=xl/ctrlProps/ctrlProp291.xml><?xml version="1.0" encoding="utf-8"?>
<formControlPr xmlns="http://schemas.microsoft.com/office/spreadsheetml/2009/9/main" objectType="Radio" lockText="1" noThreeD="1"/>
</file>

<file path=xl/ctrlProps/ctrlProp292.xml><?xml version="1.0" encoding="utf-8"?>
<formControlPr xmlns="http://schemas.microsoft.com/office/spreadsheetml/2009/9/main" objectType="Radio" lockText="1" noThreeD="1"/>
</file>

<file path=xl/ctrlProps/ctrlProp293.xml><?xml version="1.0" encoding="utf-8"?>
<formControlPr xmlns="http://schemas.microsoft.com/office/spreadsheetml/2009/9/main" objectType="Radio" lockText="1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Radio" firstButton="1" fmlaLink="$S$231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Radio" lockText="1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fmlaLink="$Y$73" lockText="1" noThreeD="1"/>
</file>

<file path=xl/ctrlProps/ctrlProp30.xml><?xml version="1.0" encoding="utf-8"?>
<formControlPr xmlns="http://schemas.microsoft.com/office/spreadsheetml/2009/9/main" objectType="Radio" firstButton="1" fmlaLink="$S$155" lockText="1" noThreeD="1"/>
</file>

<file path=xl/ctrlProps/ctrlProp300.xml><?xml version="1.0" encoding="utf-8"?>
<formControlPr xmlns="http://schemas.microsoft.com/office/spreadsheetml/2009/9/main" objectType="Radio" firstButton="1" fmlaLink="$S$233" lockText="1" noThreeD="1"/>
</file>

<file path=xl/ctrlProps/ctrlProp301.xml><?xml version="1.0" encoding="utf-8"?>
<formControlPr xmlns="http://schemas.microsoft.com/office/spreadsheetml/2009/9/main" objectType="Radio" lockText="1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Radio" lockText="1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Radio" firstButton="1" fmlaLink="$S$234" lockText="1" noThreeD="1"/>
</file>

<file path=xl/ctrlProps/ctrlProp306.xml><?xml version="1.0" encoding="utf-8"?>
<formControlPr xmlns="http://schemas.microsoft.com/office/spreadsheetml/2009/9/main" objectType="Radio" lockText="1" noThreeD="1"/>
</file>

<file path=xl/ctrlProps/ctrlProp307.xml><?xml version="1.0" encoding="utf-8"?>
<formControlPr xmlns="http://schemas.microsoft.com/office/spreadsheetml/2009/9/main" objectType="Radio" lockText="1" noThreeD="1"/>
</file>

<file path=xl/ctrlProps/ctrlProp308.xml><?xml version="1.0" encoding="utf-8"?>
<formControlPr xmlns="http://schemas.microsoft.com/office/spreadsheetml/2009/9/main" objectType="Radio" lockText="1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lockText="1" noThreeD="1"/>
</file>

<file path=xl/ctrlProps/ctrlProp310.xml><?xml version="1.0" encoding="utf-8"?>
<formControlPr xmlns="http://schemas.microsoft.com/office/spreadsheetml/2009/9/main" objectType="Radio" firstButton="1" fmlaLink="$S$236" lockText="1" noThreeD="1"/>
</file>

<file path=xl/ctrlProps/ctrlProp311.xml><?xml version="1.0" encoding="utf-8"?>
<formControlPr xmlns="http://schemas.microsoft.com/office/spreadsheetml/2009/9/main" objectType="Radio" lockText="1" noThreeD="1"/>
</file>

<file path=xl/ctrlProps/ctrlProp312.xml><?xml version="1.0" encoding="utf-8"?>
<formControlPr xmlns="http://schemas.microsoft.com/office/spreadsheetml/2009/9/main" objectType="Radio" lockText="1" noThreeD="1"/>
</file>

<file path=xl/ctrlProps/ctrlProp313.xml><?xml version="1.0" encoding="utf-8"?>
<formControlPr xmlns="http://schemas.microsoft.com/office/spreadsheetml/2009/9/main" objectType="Radio" lockText="1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Radio" firstButton="1" fmlaLink="$S$237" lockText="1" noThreeD="1"/>
</file>

<file path=xl/ctrlProps/ctrlProp316.xml><?xml version="1.0" encoding="utf-8"?>
<formControlPr xmlns="http://schemas.microsoft.com/office/spreadsheetml/2009/9/main" objectType="Radio" lockText="1" noThreeD="1"/>
</file>

<file path=xl/ctrlProps/ctrlProp317.xml><?xml version="1.0" encoding="utf-8"?>
<formControlPr xmlns="http://schemas.microsoft.com/office/spreadsheetml/2009/9/main" objectType="Radio" lockText="1" noThreeD="1"/>
</file>

<file path=xl/ctrlProps/ctrlProp318.xml><?xml version="1.0" encoding="utf-8"?>
<formControlPr xmlns="http://schemas.microsoft.com/office/spreadsheetml/2009/9/main" objectType="Radio" lockText="1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lockText="1" noThreeD="1"/>
</file>

<file path=xl/ctrlProps/ctrlProp320.xml><?xml version="1.0" encoding="utf-8"?>
<formControlPr xmlns="http://schemas.microsoft.com/office/spreadsheetml/2009/9/main" objectType="Radio" firstButton="1" fmlaLink="$S$239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Radio" lockText="1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Radio" firstButton="1" fmlaLink="$S$240" lockText="1" noThreeD="1"/>
</file>

<file path=xl/ctrlProps/ctrlProp326.xml><?xml version="1.0" encoding="utf-8"?>
<formControlPr xmlns="http://schemas.microsoft.com/office/spreadsheetml/2009/9/main" objectType="Radio" lockText="1" noThreeD="1"/>
</file>

<file path=xl/ctrlProps/ctrlProp327.xml><?xml version="1.0" encoding="utf-8"?>
<formControlPr xmlns="http://schemas.microsoft.com/office/spreadsheetml/2009/9/main" objectType="Radio" lockText="1" noThreeD="1"/>
</file>

<file path=xl/ctrlProps/ctrlProp328.xml><?xml version="1.0" encoding="utf-8"?>
<formControlPr xmlns="http://schemas.microsoft.com/office/spreadsheetml/2009/9/main" objectType="Radio" lockText="1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lockText="1" noThreeD="1"/>
</file>

<file path=xl/ctrlProps/ctrlProp330.xml><?xml version="1.0" encoding="utf-8"?>
<formControlPr xmlns="http://schemas.microsoft.com/office/spreadsheetml/2009/9/main" objectType="Radio" firstButton="1" fmlaLink="$S$242" lockText="1" noThreeD="1"/>
</file>

<file path=xl/ctrlProps/ctrlProp331.xml><?xml version="1.0" encoding="utf-8"?>
<formControlPr xmlns="http://schemas.microsoft.com/office/spreadsheetml/2009/9/main" objectType="Radio" lockText="1" noThreeD="1"/>
</file>

<file path=xl/ctrlProps/ctrlProp332.xml><?xml version="1.0" encoding="utf-8"?>
<formControlPr xmlns="http://schemas.microsoft.com/office/spreadsheetml/2009/9/main" objectType="Radio" lockText="1" noThreeD="1"/>
</file>

<file path=xl/ctrlProps/ctrlProp333.xml><?xml version="1.0" encoding="utf-8"?>
<formControlPr xmlns="http://schemas.microsoft.com/office/spreadsheetml/2009/9/main" objectType="Radio" lockText="1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Radio" firstButton="1" fmlaLink="$S$243" lockText="1" noThreeD="1"/>
</file>

<file path=xl/ctrlProps/ctrlProp336.xml><?xml version="1.0" encoding="utf-8"?>
<formControlPr xmlns="http://schemas.microsoft.com/office/spreadsheetml/2009/9/main" objectType="Radio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Radio" firstButton="1" fmlaLink="$S$245" lockText="1" noThreeD="1"/>
</file>

<file path=xl/ctrlProps/ctrlProp341.xml><?xml version="1.0" encoding="utf-8"?>
<formControlPr xmlns="http://schemas.microsoft.com/office/spreadsheetml/2009/9/main" objectType="Radio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Radio" firstButton="1" fmlaLink="$S$246" lockText="1" noThreeD="1"/>
</file>

<file path=xl/ctrlProps/ctrlProp346.xml><?xml version="1.0" encoding="utf-8"?>
<formControlPr xmlns="http://schemas.microsoft.com/office/spreadsheetml/2009/9/main" objectType="Radio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Radio" lockText="1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firstButton="1" fmlaLink="$S$156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fmlaLink="$X$73" lockText="1" noThreeD="1"/>
</file>

<file path=xl/ctrlProps/ctrlProp40.xml><?xml version="1.0" encoding="utf-8"?>
<formControlPr xmlns="http://schemas.microsoft.com/office/spreadsheetml/2009/9/main" objectType="Radio" firstButton="1" fmlaLink="$S$158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firstButton="1" fmlaLink="$S$159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fmlaLink="$Y$73" lockText="1" noThreeD="1"/>
</file>

<file path=xl/ctrlProps/ctrlProp50.xml><?xml version="1.0" encoding="utf-8"?>
<formControlPr xmlns="http://schemas.microsoft.com/office/spreadsheetml/2009/9/main" objectType="Radio" firstButton="1" fmlaLink="$S$160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firstButton="1" fmlaLink="$S$162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fmlaLink="$S$39" lockText="1" noThreeD="1"/>
</file>

<file path=xl/ctrlProps/ctrlProp60.xml><?xml version="1.0" encoding="utf-8"?>
<formControlPr xmlns="http://schemas.microsoft.com/office/spreadsheetml/2009/9/main" objectType="Radio" firstButton="1" fmlaLink="$S$163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firstButton="1" fmlaLink="$S$164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firstButton="1" fmlaLink="$S$166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firstButton="1" fmlaLink="$S$167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firstButton="1" fmlaLink="$S$168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fmlaLink="$S$170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firstButton="1" fmlaLink="$S$171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Radio" firstButton="1" fmlaLink="$S$172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326</xdr:row>
          <xdr:rowOff>0</xdr:rowOff>
        </xdr:from>
        <xdr:to>
          <xdr:col>17</xdr:col>
          <xdr:colOff>0</xdr:colOff>
          <xdr:row>327</xdr:row>
          <xdr:rowOff>85725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12</a:t>
              </a:r>
            </a:p>
          </xdr:txBody>
        </xdr:sp>
        <xdr:clientData/>
      </xdr:twoCellAnchor>
    </mc:Choice>
    <mc:Fallback/>
  </mc:AlternateContent>
  <xdr:twoCellAnchor editAs="oneCell">
    <xdr:from>
      <xdr:col>16384</xdr:col>
      <xdr:colOff>259415</xdr:colOff>
      <xdr:row>1048576</xdr:row>
      <xdr:rowOff>61379</xdr:rowOff>
    </xdr:from>
    <xdr:to>
      <xdr:col>16384</xdr:col>
      <xdr:colOff>259415</xdr:colOff>
      <xdr:row>1048576</xdr:row>
      <xdr:rowOff>61379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Check Box 15</a:t>
          </a:r>
        </a:p>
      </xdr:txBody>
    </xdr:sp>
    <xdr:clientData/>
  </xdr:twoCellAnchor>
  <xdr:twoCellAnchor editAs="oneCell">
    <xdr:from>
      <xdr:col>16384</xdr:col>
      <xdr:colOff>259415</xdr:colOff>
      <xdr:row>1048576</xdr:row>
      <xdr:rowOff>61379</xdr:rowOff>
    </xdr:from>
    <xdr:to>
      <xdr:col>16384</xdr:col>
      <xdr:colOff>259415</xdr:colOff>
      <xdr:row>1048576</xdr:row>
      <xdr:rowOff>61379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Check Box 14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14902</xdr:col>
          <xdr:colOff>438150</xdr:colOff>
          <xdr:row>957068</xdr:row>
          <xdr:rowOff>123825</xdr:rowOff>
        </xdr:from>
        <xdr:to>
          <xdr:col>14902</xdr:col>
          <xdr:colOff>438150</xdr:colOff>
          <xdr:row>957068</xdr:row>
          <xdr:rowOff>123825</xdr:rowOff>
        </xdr:to>
        <xdr:sp macro="" textlink="">
          <xdr:nvSpPr>
            <xdr:cNvPr id="2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14902</xdr:col>
          <xdr:colOff>438150</xdr:colOff>
          <xdr:row>957068</xdr:row>
          <xdr:rowOff>123825</xdr:rowOff>
        </xdr:from>
        <xdr:to>
          <xdr:col>14902</xdr:col>
          <xdr:colOff>438150</xdr:colOff>
          <xdr:row>957068</xdr:row>
          <xdr:rowOff>123825</xdr:rowOff>
        </xdr:to>
        <xdr:sp macro="" textlink="">
          <xdr:nvSpPr>
            <xdr:cNvPr id="3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40</xdr:row>
          <xdr:rowOff>9525</xdr:rowOff>
        </xdr:from>
        <xdr:to>
          <xdr:col>2</xdr:col>
          <xdr:colOff>0</xdr:colOff>
          <xdr:row>41</xdr:row>
          <xdr:rowOff>19050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41</xdr:row>
          <xdr:rowOff>9525</xdr:rowOff>
        </xdr:from>
        <xdr:to>
          <xdr:col>2</xdr:col>
          <xdr:colOff>0</xdr:colOff>
          <xdr:row>42</xdr:row>
          <xdr:rowOff>19050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41</xdr:row>
          <xdr:rowOff>180975</xdr:rowOff>
        </xdr:from>
        <xdr:to>
          <xdr:col>2</xdr:col>
          <xdr:colOff>0</xdr:colOff>
          <xdr:row>43</xdr:row>
          <xdr:rowOff>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43</xdr:row>
          <xdr:rowOff>9525</xdr:rowOff>
        </xdr:from>
        <xdr:to>
          <xdr:col>2</xdr:col>
          <xdr:colOff>0</xdr:colOff>
          <xdr:row>45</xdr:row>
          <xdr:rowOff>19050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0</xdr:rowOff>
        </xdr:from>
        <xdr:to>
          <xdr:col>2</xdr:col>
          <xdr:colOff>28575</xdr:colOff>
          <xdr:row>27</xdr:row>
          <xdr:rowOff>19050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27</xdr:row>
          <xdr:rowOff>0</xdr:rowOff>
        </xdr:from>
        <xdr:to>
          <xdr:col>2</xdr:col>
          <xdr:colOff>28575</xdr:colOff>
          <xdr:row>28</xdr:row>
          <xdr:rowOff>19050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28</xdr:row>
          <xdr:rowOff>0</xdr:rowOff>
        </xdr:from>
        <xdr:to>
          <xdr:col>2</xdr:col>
          <xdr:colOff>28575</xdr:colOff>
          <xdr:row>29</xdr:row>
          <xdr:rowOff>9525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0</xdr:rowOff>
        </xdr:from>
        <xdr:to>
          <xdr:col>2</xdr:col>
          <xdr:colOff>28575</xdr:colOff>
          <xdr:row>30</xdr:row>
          <xdr:rowOff>9525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30</xdr:row>
          <xdr:rowOff>0</xdr:rowOff>
        </xdr:from>
        <xdr:to>
          <xdr:col>2</xdr:col>
          <xdr:colOff>28575</xdr:colOff>
          <xdr:row>31</xdr:row>
          <xdr:rowOff>9525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0</xdr:rowOff>
        </xdr:from>
        <xdr:to>
          <xdr:col>2</xdr:col>
          <xdr:colOff>28575</xdr:colOff>
          <xdr:row>32</xdr:row>
          <xdr:rowOff>9525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32</xdr:row>
          <xdr:rowOff>0</xdr:rowOff>
        </xdr:from>
        <xdr:to>
          <xdr:col>2</xdr:col>
          <xdr:colOff>28575</xdr:colOff>
          <xdr:row>33</xdr:row>
          <xdr:rowOff>9525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0</xdr:rowOff>
        </xdr:from>
        <xdr:to>
          <xdr:col>2</xdr:col>
          <xdr:colOff>28575</xdr:colOff>
          <xdr:row>34</xdr:row>
          <xdr:rowOff>9525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34</xdr:row>
          <xdr:rowOff>0</xdr:rowOff>
        </xdr:from>
        <xdr:to>
          <xdr:col>2</xdr:col>
          <xdr:colOff>28575</xdr:colOff>
          <xdr:row>35</xdr:row>
          <xdr:rowOff>9525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0</xdr:rowOff>
        </xdr:from>
        <xdr:to>
          <xdr:col>2</xdr:col>
          <xdr:colOff>0</xdr:colOff>
          <xdr:row>36</xdr:row>
          <xdr:rowOff>114300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35</xdr:row>
          <xdr:rowOff>0</xdr:rowOff>
        </xdr:from>
        <xdr:to>
          <xdr:col>2</xdr:col>
          <xdr:colOff>28575</xdr:colOff>
          <xdr:row>36</xdr:row>
          <xdr:rowOff>9525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255</xdr:col>
          <xdr:colOff>0</xdr:colOff>
          <xdr:row>326</xdr:row>
          <xdr:rowOff>0</xdr:rowOff>
        </xdr:from>
        <xdr:to>
          <xdr:col>255</xdr:col>
          <xdr:colOff>0</xdr:colOff>
          <xdr:row>327</xdr:row>
          <xdr:rowOff>85725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255</xdr:col>
          <xdr:colOff>0</xdr:colOff>
          <xdr:row>326</xdr:row>
          <xdr:rowOff>0</xdr:rowOff>
        </xdr:from>
        <xdr:to>
          <xdr:col>255</xdr:col>
          <xdr:colOff>0</xdr:colOff>
          <xdr:row>327</xdr:row>
          <xdr:rowOff>95250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40</xdr:row>
          <xdr:rowOff>9525</xdr:rowOff>
        </xdr:from>
        <xdr:to>
          <xdr:col>2</xdr:col>
          <xdr:colOff>0</xdr:colOff>
          <xdr:row>45</xdr:row>
          <xdr:rowOff>57150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127</xdr:row>
          <xdr:rowOff>76200</xdr:rowOff>
        </xdr:from>
        <xdr:to>
          <xdr:col>9</xdr:col>
          <xdr:colOff>542925</xdr:colOff>
          <xdr:row>127</xdr:row>
          <xdr:rowOff>276225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 hour work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127</xdr:row>
          <xdr:rowOff>66675</xdr:rowOff>
        </xdr:from>
        <xdr:to>
          <xdr:col>11</xdr:col>
          <xdr:colOff>533400</xdr:colOff>
          <xdr:row>127</xdr:row>
          <xdr:rowOff>266700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 hour work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126</xdr:row>
          <xdr:rowOff>66675</xdr:rowOff>
        </xdr:from>
        <xdr:to>
          <xdr:col>12</xdr:col>
          <xdr:colOff>0</xdr:colOff>
          <xdr:row>128</xdr:row>
          <xdr:rowOff>0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153</xdr:row>
          <xdr:rowOff>19050</xdr:rowOff>
        </xdr:from>
        <xdr:to>
          <xdr:col>7</xdr:col>
          <xdr:colOff>742950</xdr:colOff>
          <xdr:row>153</xdr:row>
          <xdr:rowOff>219075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$130,000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153</xdr:row>
          <xdr:rowOff>19050</xdr:rowOff>
        </xdr:from>
        <xdr:to>
          <xdr:col>9</xdr:col>
          <xdr:colOff>847725</xdr:colOff>
          <xdr:row>153</xdr:row>
          <xdr:rowOff>219075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$130,000 - $180,000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153</xdr:row>
          <xdr:rowOff>19050</xdr:rowOff>
        </xdr:from>
        <xdr:to>
          <xdr:col>11</xdr:col>
          <xdr:colOff>838200</xdr:colOff>
          <xdr:row>153</xdr:row>
          <xdr:rowOff>219075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$180,000 - $200,000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153</xdr:row>
          <xdr:rowOff>19050</xdr:rowOff>
        </xdr:from>
        <xdr:to>
          <xdr:col>13</xdr:col>
          <xdr:colOff>561975</xdr:colOff>
          <xdr:row>153</xdr:row>
          <xdr:rowOff>219075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$200,000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152</xdr:row>
          <xdr:rowOff>247650</xdr:rowOff>
        </xdr:from>
        <xdr:to>
          <xdr:col>14</xdr:col>
          <xdr:colOff>0</xdr:colOff>
          <xdr:row>154</xdr:row>
          <xdr:rowOff>0</xdr:rowOff>
        </xdr:to>
        <xdr:sp macro="" textlink="">
          <xdr:nvSpPr>
            <xdr:cNvPr id="1081" name="Group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154</xdr:row>
          <xdr:rowOff>19050</xdr:rowOff>
        </xdr:from>
        <xdr:to>
          <xdr:col>7</xdr:col>
          <xdr:colOff>742950</xdr:colOff>
          <xdr:row>154</xdr:row>
          <xdr:rowOff>219075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154</xdr:row>
          <xdr:rowOff>19050</xdr:rowOff>
        </xdr:from>
        <xdr:to>
          <xdr:col>9</xdr:col>
          <xdr:colOff>847725</xdr:colOff>
          <xdr:row>154</xdr:row>
          <xdr:rowOff>219075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154</xdr:row>
          <xdr:rowOff>19050</xdr:rowOff>
        </xdr:from>
        <xdr:to>
          <xdr:col>11</xdr:col>
          <xdr:colOff>838200</xdr:colOff>
          <xdr:row>154</xdr:row>
          <xdr:rowOff>219075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10-25%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154</xdr:row>
          <xdr:rowOff>19050</xdr:rowOff>
        </xdr:from>
        <xdr:to>
          <xdr:col>13</xdr:col>
          <xdr:colOff>561975</xdr:colOff>
          <xdr:row>154</xdr:row>
          <xdr:rowOff>219075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25%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153</xdr:row>
          <xdr:rowOff>247650</xdr:rowOff>
        </xdr:from>
        <xdr:to>
          <xdr:col>14</xdr:col>
          <xdr:colOff>0</xdr:colOff>
          <xdr:row>155</xdr:row>
          <xdr:rowOff>0</xdr:rowOff>
        </xdr:to>
        <xdr:sp macro="" textlink="">
          <xdr:nvSpPr>
            <xdr:cNvPr id="1086" name="Group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155</xdr:row>
          <xdr:rowOff>19050</xdr:rowOff>
        </xdr:from>
        <xdr:to>
          <xdr:col>7</xdr:col>
          <xdr:colOff>742950</xdr:colOff>
          <xdr:row>155</xdr:row>
          <xdr:rowOff>219075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$150,000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155</xdr:row>
          <xdr:rowOff>19050</xdr:rowOff>
        </xdr:from>
        <xdr:to>
          <xdr:col>9</xdr:col>
          <xdr:colOff>847725</xdr:colOff>
          <xdr:row>155</xdr:row>
          <xdr:rowOff>219075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$150,000 - $200,000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155</xdr:row>
          <xdr:rowOff>19050</xdr:rowOff>
        </xdr:from>
        <xdr:to>
          <xdr:col>11</xdr:col>
          <xdr:colOff>838200</xdr:colOff>
          <xdr:row>155</xdr:row>
          <xdr:rowOff>219075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$200,000 - $240,000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155</xdr:row>
          <xdr:rowOff>19050</xdr:rowOff>
        </xdr:from>
        <xdr:to>
          <xdr:col>13</xdr:col>
          <xdr:colOff>561975</xdr:colOff>
          <xdr:row>155</xdr:row>
          <xdr:rowOff>219075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$240,000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154</xdr:row>
          <xdr:rowOff>247650</xdr:rowOff>
        </xdr:from>
        <xdr:to>
          <xdr:col>14</xdr:col>
          <xdr:colOff>0</xdr:colOff>
          <xdr:row>156</xdr:row>
          <xdr:rowOff>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157</xdr:row>
          <xdr:rowOff>19050</xdr:rowOff>
        </xdr:from>
        <xdr:to>
          <xdr:col>7</xdr:col>
          <xdr:colOff>742950</xdr:colOff>
          <xdr:row>157</xdr:row>
          <xdr:rowOff>219075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$110,000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157</xdr:row>
          <xdr:rowOff>19050</xdr:rowOff>
        </xdr:from>
        <xdr:to>
          <xdr:col>9</xdr:col>
          <xdr:colOff>847725</xdr:colOff>
          <xdr:row>157</xdr:row>
          <xdr:rowOff>219075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$110,000 - $130,000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157</xdr:row>
          <xdr:rowOff>19050</xdr:rowOff>
        </xdr:from>
        <xdr:to>
          <xdr:col>11</xdr:col>
          <xdr:colOff>838200</xdr:colOff>
          <xdr:row>157</xdr:row>
          <xdr:rowOff>219075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$130,000 - $160,000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157</xdr:row>
          <xdr:rowOff>19050</xdr:rowOff>
        </xdr:from>
        <xdr:to>
          <xdr:col>13</xdr:col>
          <xdr:colOff>561975</xdr:colOff>
          <xdr:row>157</xdr:row>
          <xdr:rowOff>219075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$160,000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156</xdr:row>
          <xdr:rowOff>247650</xdr:rowOff>
        </xdr:from>
        <xdr:to>
          <xdr:col>14</xdr:col>
          <xdr:colOff>0</xdr:colOff>
          <xdr:row>158</xdr:row>
          <xdr:rowOff>0</xdr:rowOff>
        </xdr:to>
        <xdr:sp macro="" textlink="">
          <xdr:nvSpPr>
            <xdr:cNvPr id="1096" name="Group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158</xdr:row>
          <xdr:rowOff>19050</xdr:rowOff>
        </xdr:from>
        <xdr:to>
          <xdr:col>7</xdr:col>
          <xdr:colOff>742950</xdr:colOff>
          <xdr:row>158</xdr:row>
          <xdr:rowOff>219075</xdr:rowOff>
        </xdr:to>
        <xdr:sp macro="" textlink="">
          <xdr:nvSpPr>
            <xdr:cNvPr id="1097" name="Option 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158</xdr:row>
          <xdr:rowOff>19050</xdr:rowOff>
        </xdr:from>
        <xdr:to>
          <xdr:col>9</xdr:col>
          <xdr:colOff>847725</xdr:colOff>
          <xdr:row>158</xdr:row>
          <xdr:rowOff>219075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158</xdr:row>
          <xdr:rowOff>19050</xdr:rowOff>
        </xdr:from>
        <xdr:to>
          <xdr:col>11</xdr:col>
          <xdr:colOff>838200</xdr:colOff>
          <xdr:row>158</xdr:row>
          <xdr:rowOff>219075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10-15%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158</xdr:row>
          <xdr:rowOff>19050</xdr:rowOff>
        </xdr:from>
        <xdr:to>
          <xdr:col>13</xdr:col>
          <xdr:colOff>561975</xdr:colOff>
          <xdr:row>158</xdr:row>
          <xdr:rowOff>219075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15%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157</xdr:row>
          <xdr:rowOff>247650</xdr:rowOff>
        </xdr:from>
        <xdr:to>
          <xdr:col>14</xdr:col>
          <xdr:colOff>0</xdr:colOff>
          <xdr:row>159</xdr:row>
          <xdr:rowOff>0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159</xdr:row>
          <xdr:rowOff>19050</xdr:rowOff>
        </xdr:from>
        <xdr:to>
          <xdr:col>7</xdr:col>
          <xdr:colOff>742950</xdr:colOff>
          <xdr:row>159</xdr:row>
          <xdr:rowOff>219075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$125,000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159</xdr:row>
          <xdr:rowOff>19050</xdr:rowOff>
        </xdr:from>
        <xdr:to>
          <xdr:col>9</xdr:col>
          <xdr:colOff>847725</xdr:colOff>
          <xdr:row>159</xdr:row>
          <xdr:rowOff>219075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$125,000 - $150,000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159</xdr:row>
          <xdr:rowOff>19050</xdr:rowOff>
        </xdr:from>
        <xdr:to>
          <xdr:col>11</xdr:col>
          <xdr:colOff>838200</xdr:colOff>
          <xdr:row>159</xdr:row>
          <xdr:rowOff>219075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$150,000 - $175,000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159</xdr:row>
          <xdr:rowOff>19050</xdr:rowOff>
        </xdr:from>
        <xdr:to>
          <xdr:col>13</xdr:col>
          <xdr:colOff>561975</xdr:colOff>
          <xdr:row>159</xdr:row>
          <xdr:rowOff>219075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158</xdr:row>
          <xdr:rowOff>247650</xdr:rowOff>
        </xdr:from>
        <xdr:to>
          <xdr:col>14</xdr:col>
          <xdr:colOff>0</xdr:colOff>
          <xdr:row>160</xdr:row>
          <xdr:rowOff>0</xdr:rowOff>
        </xdr:to>
        <xdr:sp macro="" textlink="">
          <xdr:nvSpPr>
            <xdr:cNvPr id="1106" name="Group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161</xdr:row>
          <xdr:rowOff>19050</xdr:rowOff>
        </xdr:from>
        <xdr:to>
          <xdr:col>7</xdr:col>
          <xdr:colOff>742950</xdr:colOff>
          <xdr:row>161</xdr:row>
          <xdr:rowOff>219075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$110,000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161</xdr:row>
          <xdr:rowOff>19050</xdr:rowOff>
        </xdr:from>
        <xdr:to>
          <xdr:col>9</xdr:col>
          <xdr:colOff>847725</xdr:colOff>
          <xdr:row>161</xdr:row>
          <xdr:rowOff>219075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$110,000 - $130,000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161</xdr:row>
          <xdr:rowOff>19050</xdr:rowOff>
        </xdr:from>
        <xdr:to>
          <xdr:col>11</xdr:col>
          <xdr:colOff>838200</xdr:colOff>
          <xdr:row>161</xdr:row>
          <xdr:rowOff>219075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$130,000 - $160,000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161</xdr:row>
          <xdr:rowOff>19050</xdr:rowOff>
        </xdr:from>
        <xdr:to>
          <xdr:col>13</xdr:col>
          <xdr:colOff>561975</xdr:colOff>
          <xdr:row>161</xdr:row>
          <xdr:rowOff>219075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$160,000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160</xdr:row>
          <xdr:rowOff>247650</xdr:rowOff>
        </xdr:from>
        <xdr:to>
          <xdr:col>14</xdr:col>
          <xdr:colOff>0</xdr:colOff>
          <xdr:row>162</xdr:row>
          <xdr:rowOff>0</xdr:rowOff>
        </xdr:to>
        <xdr:sp macro="" textlink="">
          <xdr:nvSpPr>
            <xdr:cNvPr id="1112" name="Group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19050</xdr:rowOff>
        </xdr:from>
        <xdr:to>
          <xdr:col>7</xdr:col>
          <xdr:colOff>742950</xdr:colOff>
          <xdr:row>162</xdr:row>
          <xdr:rowOff>219075</xdr:rowOff>
        </xdr:to>
        <xdr:sp macro="" textlink="">
          <xdr:nvSpPr>
            <xdr:cNvPr id="1113" name="Option Butto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162</xdr:row>
          <xdr:rowOff>19050</xdr:rowOff>
        </xdr:from>
        <xdr:to>
          <xdr:col>9</xdr:col>
          <xdr:colOff>847725</xdr:colOff>
          <xdr:row>162</xdr:row>
          <xdr:rowOff>219075</xdr:rowOff>
        </xdr:to>
        <xdr:sp macro="" textlink="">
          <xdr:nvSpPr>
            <xdr:cNvPr id="1114" name="Option Butto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162</xdr:row>
          <xdr:rowOff>19050</xdr:rowOff>
        </xdr:from>
        <xdr:to>
          <xdr:col>11</xdr:col>
          <xdr:colOff>838200</xdr:colOff>
          <xdr:row>162</xdr:row>
          <xdr:rowOff>219075</xdr:rowOff>
        </xdr:to>
        <xdr:sp macro="" textlink="">
          <xdr:nvSpPr>
            <xdr:cNvPr id="1115" name="Option 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10-15%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162</xdr:row>
          <xdr:rowOff>19050</xdr:rowOff>
        </xdr:from>
        <xdr:to>
          <xdr:col>13</xdr:col>
          <xdr:colOff>561975</xdr:colOff>
          <xdr:row>162</xdr:row>
          <xdr:rowOff>219075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15%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161</xdr:row>
          <xdr:rowOff>247650</xdr:rowOff>
        </xdr:from>
        <xdr:to>
          <xdr:col>14</xdr:col>
          <xdr:colOff>0</xdr:colOff>
          <xdr:row>163</xdr:row>
          <xdr:rowOff>0</xdr:rowOff>
        </xdr:to>
        <xdr:sp macro="" textlink="">
          <xdr:nvSpPr>
            <xdr:cNvPr id="1117" name="Group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163</xdr:row>
          <xdr:rowOff>19050</xdr:rowOff>
        </xdr:from>
        <xdr:to>
          <xdr:col>7</xdr:col>
          <xdr:colOff>742950</xdr:colOff>
          <xdr:row>163</xdr:row>
          <xdr:rowOff>219075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$125,000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163</xdr:row>
          <xdr:rowOff>19050</xdr:rowOff>
        </xdr:from>
        <xdr:to>
          <xdr:col>9</xdr:col>
          <xdr:colOff>847725</xdr:colOff>
          <xdr:row>163</xdr:row>
          <xdr:rowOff>219075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$125,000 - $150,000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163</xdr:row>
          <xdr:rowOff>19050</xdr:rowOff>
        </xdr:from>
        <xdr:to>
          <xdr:col>11</xdr:col>
          <xdr:colOff>838200</xdr:colOff>
          <xdr:row>163</xdr:row>
          <xdr:rowOff>219075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$150,000 - $175,000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163</xdr:row>
          <xdr:rowOff>19050</xdr:rowOff>
        </xdr:from>
        <xdr:to>
          <xdr:col>13</xdr:col>
          <xdr:colOff>561975</xdr:colOff>
          <xdr:row>163</xdr:row>
          <xdr:rowOff>219075</xdr:rowOff>
        </xdr:to>
        <xdr:sp macro="" textlink="">
          <xdr:nvSpPr>
            <xdr:cNvPr id="1121" name="Option Butto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162</xdr:row>
          <xdr:rowOff>247650</xdr:rowOff>
        </xdr:from>
        <xdr:to>
          <xdr:col>14</xdr:col>
          <xdr:colOff>0</xdr:colOff>
          <xdr:row>164</xdr:row>
          <xdr:rowOff>0</xdr:rowOff>
        </xdr:to>
        <xdr:sp macro="" textlink="">
          <xdr:nvSpPr>
            <xdr:cNvPr id="1122" name="Group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165</xdr:row>
          <xdr:rowOff>19050</xdr:rowOff>
        </xdr:from>
        <xdr:to>
          <xdr:col>7</xdr:col>
          <xdr:colOff>742950</xdr:colOff>
          <xdr:row>165</xdr:row>
          <xdr:rowOff>219075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165</xdr:row>
          <xdr:rowOff>19050</xdr:rowOff>
        </xdr:from>
        <xdr:to>
          <xdr:col>9</xdr:col>
          <xdr:colOff>847725</xdr:colOff>
          <xdr:row>165</xdr:row>
          <xdr:rowOff>219075</xdr:rowOff>
        </xdr:to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$75,000 - $85,000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165</xdr:row>
          <xdr:rowOff>19050</xdr:rowOff>
        </xdr:from>
        <xdr:to>
          <xdr:col>11</xdr:col>
          <xdr:colOff>838200</xdr:colOff>
          <xdr:row>165</xdr:row>
          <xdr:rowOff>219075</xdr:rowOff>
        </xdr:to>
        <xdr:sp macro="" textlink="">
          <xdr:nvSpPr>
            <xdr:cNvPr id="1125" name="Option Butto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$85,000 -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165</xdr:row>
          <xdr:rowOff>19050</xdr:rowOff>
        </xdr:from>
        <xdr:to>
          <xdr:col>13</xdr:col>
          <xdr:colOff>561975</xdr:colOff>
          <xdr:row>165</xdr:row>
          <xdr:rowOff>219075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164</xdr:row>
          <xdr:rowOff>247650</xdr:rowOff>
        </xdr:from>
        <xdr:to>
          <xdr:col>14</xdr:col>
          <xdr:colOff>0</xdr:colOff>
          <xdr:row>166</xdr:row>
          <xdr:rowOff>0</xdr:rowOff>
        </xdr:to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19050</xdr:rowOff>
        </xdr:from>
        <xdr:to>
          <xdr:col>7</xdr:col>
          <xdr:colOff>742950</xdr:colOff>
          <xdr:row>166</xdr:row>
          <xdr:rowOff>219075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166</xdr:row>
          <xdr:rowOff>19050</xdr:rowOff>
        </xdr:from>
        <xdr:to>
          <xdr:col>9</xdr:col>
          <xdr:colOff>847725</xdr:colOff>
          <xdr:row>166</xdr:row>
          <xdr:rowOff>219075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166</xdr:row>
          <xdr:rowOff>19050</xdr:rowOff>
        </xdr:from>
        <xdr:to>
          <xdr:col>11</xdr:col>
          <xdr:colOff>838200</xdr:colOff>
          <xdr:row>166</xdr:row>
          <xdr:rowOff>219075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10-20%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166</xdr:row>
          <xdr:rowOff>19050</xdr:rowOff>
        </xdr:from>
        <xdr:to>
          <xdr:col>13</xdr:col>
          <xdr:colOff>561975</xdr:colOff>
          <xdr:row>166</xdr:row>
          <xdr:rowOff>219075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165</xdr:row>
          <xdr:rowOff>247650</xdr:rowOff>
        </xdr:from>
        <xdr:to>
          <xdr:col>14</xdr:col>
          <xdr:colOff>0</xdr:colOff>
          <xdr:row>167</xdr:row>
          <xdr:rowOff>0</xdr:rowOff>
        </xdr:to>
        <xdr:sp macro="" textlink="">
          <xdr:nvSpPr>
            <xdr:cNvPr id="1132" name="Group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167</xdr:row>
          <xdr:rowOff>19050</xdr:rowOff>
        </xdr:from>
        <xdr:to>
          <xdr:col>7</xdr:col>
          <xdr:colOff>742950</xdr:colOff>
          <xdr:row>167</xdr:row>
          <xdr:rowOff>219075</xdr:rowOff>
        </xdr:to>
        <xdr:sp macro="" textlink="">
          <xdr:nvSpPr>
            <xdr:cNvPr id="1133" name="Option Butto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$80,000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167</xdr:row>
          <xdr:rowOff>19050</xdr:rowOff>
        </xdr:from>
        <xdr:to>
          <xdr:col>9</xdr:col>
          <xdr:colOff>847725</xdr:colOff>
          <xdr:row>167</xdr:row>
          <xdr:rowOff>219075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$80,000 - $95,000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167</xdr:row>
          <xdr:rowOff>19050</xdr:rowOff>
        </xdr:from>
        <xdr:to>
          <xdr:col>11</xdr:col>
          <xdr:colOff>838200</xdr:colOff>
          <xdr:row>167</xdr:row>
          <xdr:rowOff>219075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$95,000 - $110,000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167</xdr:row>
          <xdr:rowOff>19050</xdr:rowOff>
        </xdr:from>
        <xdr:to>
          <xdr:col>13</xdr:col>
          <xdr:colOff>561975</xdr:colOff>
          <xdr:row>167</xdr:row>
          <xdr:rowOff>219075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$110,000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166</xdr:row>
          <xdr:rowOff>247650</xdr:rowOff>
        </xdr:from>
        <xdr:to>
          <xdr:col>14</xdr:col>
          <xdr:colOff>0</xdr:colOff>
          <xdr:row>168</xdr:row>
          <xdr:rowOff>0</xdr:rowOff>
        </xdr:to>
        <xdr:sp macro="" textlink="">
          <xdr:nvSpPr>
            <xdr:cNvPr id="1137" name="Group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169</xdr:row>
          <xdr:rowOff>19050</xdr:rowOff>
        </xdr:from>
        <xdr:to>
          <xdr:col>7</xdr:col>
          <xdr:colOff>742950</xdr:colOff>
          <xdr:row>169</xdr:row>
          <xdr:rowOff>219075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169</xdr:row>
          <xdr:rowOff>19050</xdr:rowOff>
        </xdr:from>
        <xdr:to>
          <xdr:col>9</xdr:col>
          <xdr:colOff>847725</xdr:colOff>
          <xdr:row>169</xdr:row>
          <xdr:rowOff>219075</xdr:rowOff>
        </xdr:to>
        <xdr:sp macro="" textlink="">
          <xdr:nvSpPr>
            <xdr:cNvPr id="1139" name="Option 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$75,000 - $85,000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169</xdr:row>
          <xdr:rowOff>19050</xdr:rowOff>
        </xdr:from>
        <xdr:to>
          <xdr:col>11</xdr:col>
          <xdr:colOff>838200</xdr:colOff>
          <xdr:row>169</xdr:row>
          <xdr:rowOff>219075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$85,000 -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169</xdr:row>
          <xdr:rowOff>19050</xdr:rowOff>
        </xdr:from>
        <xdr:to>
          <xdr:col>13</xdr:col>
          <xdr:colOff>561975</xdr:colOff>
          <xdr:row>169</xdr:row>
          <xdr:rowOff>219075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168</xdr:row>
          <xdr:rowOff>247650</xdr:rowOff>
        </xdr:from>
        <xdr:to>
          <xdr:col>14</xdr:col>
          <xdr:colOff>0</xdr:colOff>
          <xdr:row>170</xdr:row>
          <xdr:rowOff>0</xdr:rowOff>
        </xdr:to>
        <xdr:sp macro="" textlink="">
          <xdr:nvSpPr>
            <xdr:cNvPr id="1142" name="Group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170</xdr:row>
          <xdr:rowOff>19050</xdr:rowOff>
        </xdr:from>
        <xdr:to>
          <xdr:col>7</xdr:col>
          <xdr:colOff>742950</xdr:colOff>
          <xdr:row>170</xdr:row>
          <xdr:rowOff>219075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170</xdr:row>
          <xdr:rowOff>19050</xdr:rowOff>
        </xdr:from>
        <xdr:to>
          <xdr:col>9</xdr:col>
          <xdr:colOff>847725</xdr:colOff>
          <xdr:row>170</xdr:row>
          <xdr:rowOff>219075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170</xdr:row>
          <xdr:rowOff>19050</xdr:rowOff>
        </xdr:from>
        <xdr:to>
          <xdr:col>11</xdr:col>
          <xdr:colOff>838200</xdr:colOff>
          <xdr:row>170</xdr:row>
          <xdr:rowOff>219075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10-15%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170</xdr:row>
          <xdr:rowOff>19050</xdr:rowOff>
        </xdr:from>
        <xdr:to>
          <xdr:col>13</xdr:col>
          <xdr:colOff>561975</xdr:colOff>
          <xdr:row>170</xdr:row>
          <xdr:rowOff>219075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15%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169</xdr:row>
          <xdr:rowOff>247650</xdr:rowOff>
        </xdr:from>
        <xdr:to>
          <xdr:col>14</xdr:col>
          <xdr:colOff>0</xdr:colOff>
          <xdr:row>171</xdr:row>
          <xdr:rowOff>0</xdr:rowOff>
        </xdr:to>
        <xdr:sp macro="" textlink="">
          <xdr:nvSpPr>
            <xdr:cNvPr id="1147" name="Group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171</xdr:row>
          <xdr:rowOff>19050</xdr:rowOff>
        </xdr:from>
        <xdr:to>
          <xdr:col>7</xdr:col>
          <xdr:colOff>742950</xdr:colOff>
          <xdr:row>171</xdr:row>
          <xdr:rowOff>219075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$80,000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171</xdr:row>
          <xdr:rowOff>19050</xdr:rowOff>
        </xdr:from>
        <xdr:to>
          <xdr:col>9</xdr:col>
          <xdr:colOff>847725</xdr:colOff>
          <xdr:row>171</xdr:row>
          <xdr:rowOff>219075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$80,000 - $95,000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171</xdr:row>
          <xdr:rowOff>19050</xdr:rowOff>
        </xdr:from>
        <xdr:to>
          <xdr:col>11</xdr:col>
          <xdr:colOff>838200</xdr:colOff>
          <xdr:row>171</xdr:row>
          <xdr:rowOff>219075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$95,000 - $110,000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171</xdr:row>
          <xdr:rowOff>19050</xdr:rowOff>
        </xdr:from>
        <xdr:to>
          <xdr:col>13</xdr:col>
          <xdr:colOff>561975</xdr:colOff>
          <xdr:row>171</xdr:row>
          <xdr:rowOff>219075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$110,000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170</xdr:row>
          <xdr:rowOff>247650</xdr:rowOff>
        </xdr:from>
        <xdr:to>
          <xdr:col>14</xdr:col>
          <xdr:colOff>0</xdr:colOff>
          <xdr:row>172</xdr:row>
          <xdr:rowOff>0</xdr:rowOff>
        </xdr:to>
        <xdr:sp macro="" textlink="">
          <xdr:nvSpPr>
            <xdr:cNvPr id="1152" name="Group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173</xdr:row>
          <xdr:rowOff>19050</xdr:rowOff>
        </xdr:from>
        <xdr:to>
          <xdr:col>7</xdr:col>
          <xdr:colOff>742950</xdr:colOff>
          <xdr:row>173</xdr:row>
          <xdr:rowOff>219075</xdr:rowOff>
        </xdr:to>
        <xdr:sp macro="" textlink="">
          <xdr:nvSpPr>
            <xdr:cNvPr id="1153" name="Option Butto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173</xdr:row>
          <xdr:rowOff>19050</xdr:rowOff>
        </xdr:from>
        <xdr:to>
          <xdr:col>9</xdr:col>
          <xdr:colOff>847725</xdr:colOff>
          <xdr:row>173</xdr:row>
          <xdr:rowOff>219075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$75,000 - $85,000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173</xdr:row>
          <xdr:rowOff>19050</xdr:rowOff>
        </xdr:from>
        <xdr:to>
          <xdr:col>11</xdr:col>
          <xdr:colOff>838200</xdr:colOff>
          <xdr:row>173</xdr:row>
          <xdr:rowOff>219075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$85,000 -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173</xdr:row>
          <xdr:rowOff>19050</xdr:rowOff>
        </xdr:from>
        <xdr:to>
          <xdr:col>13</xdr:col>
          <xdr:colOff>561975</xdr:colOff>
          <xdr:row>173</xdr:row>
          <xdr:rowOff>219075</xdr:rowOff>
        </xdr:to>
        <xdr:sp macro="" textlink="">
          <xdr:nvSpPr>
            <xdr:cNvPr id="1156" name="Option Butto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172</xdr:row>
          <xdr:rowOff>247650</xdr:rowOff>
        </xdr:from>
        <xdr:to>
          <xdr:col>14</xdr:col>
          <xdr:colOff>0</xdr:colOff>
          <xdr:row>174</xdr:row>
          <xdr:rowOff>0</xdr:rowOff>
        </xdr:to>
        <xdr:sp macro="" textlink="">
          <xdr:nvSpPr>
            <xdr:cNvPr id="1157" name="Group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174</xdr:row>
          <xdr:rowOff>19050</xdr:rowOff>
        </xdr:from>
        <xdr:to>
          <xdr:col>7</xdr:col>
          <xdr:colOff>742950</xdr:colOff>
          <xdr:row>174</xdr:row>
          <xdr:rowOff>219075</xdr:rowOff>
        </xdr:to>
        <xdr:sp macro="" textlink="">
          <xdr:nvSpPr>
            <xdr:cNvPr id="1158" name="Option 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174</xdr:row>
          <xdr:rowOff>19050</xdr:rowOff>
        </xdr:from>
        <xdr:to>
          <xdr:col>9</xdr:col>
          <xdr:colOff>847725</xdr:colOff>
          <xdr:row>174</xdr:row>
          <xdr:rowOff>219075</xdr:rowOff>
        </xdr:to>
        <xdr:sp macro="" textlink="">
          <xdr:nvSpPr>
            <xdr:cNvPr id="1159" name="Option Butto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174</xdr:row>
          <xdr:rowOff>19050</xdr:rowOff>
        </xdr:from>
        <xdr:to>
          <xdr:col>11</xdr:col>
          <xdr:colOff>838200</xdr:colOff>
          <xdr:row>174</xdr:row>
          <xdr:rowOff>219075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10-15%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174</xdr:row>
          <xdr:rowOff>19050</xdr:rowOff>
        </xdr:from>
        <xdr:to>
          <xdr:col>13</xdr:col>
          <xdr:colOff>561975</xdr:colOff>
          <xdr:row>174</xdr:row>
          <xdr:rowOff>219075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15%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173</xdr:row>
          <xdr:rowOff>247650</xdr:rowOff>
        </xdr:from>
        <xdr:to>
          <xdr:col>14</xdr:col>
          <xdr:colOff>0</xdr:colOff>
          <xdr:row>175</xdr:row>
          <xdr:rowOff>0</xdr:rowOff>
        </xdr:to>
        <xdr:sp macro="" textlink="">
          <xdr:nvSpPr>
            <xdr:cNvPr id="1162" name="Group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7</xdr:col>
          <xdr:colOff>742950</xdr:colOff>
          <xdr:row>175</xdr:row>
          <xdr:rowOff>219075</xdr:rowOff>
        </xdr:to>
        <xdr:sp macro="" textlink="">
          <xdr:nvSpPr>
            <xdr:cNvPr id="1163" name="Option Butto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$80,000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175</xdr:row>
          <xdr:rowOff>19050</xdr:rowOff>
        </xdr:from>
        <xdr:to>
          <xdr:col>9</xdr:col>
          <xdr:colOff>847725</xdr:colOff>
          <xdr:row>175</xdr:row>
          <xdr:rowOff>219075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$80,000 - $95,000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175</xdr:row>
          <xdr:rowOff>19050</xdr:rowOff>
        </xdr:from>
        <xdr:to>
          <xdr:col>11</xdr:col>
          <xdr:colOff>838200</xdr:colOff>
          <xdr:row>175</xdr:row>
          <xdr:rowOff>219075</xdr:rowOff>
        </xdr:to>
        <xdr:sp macro="" textlink="">
          <xdr:nvSpPr>
            <xdr:cNvPr id="1165" name="Option Button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$95,000 - $110,000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175</xdr:row>
          <xdr:rowOff>19050</xdr:rowOff>
        </xdr:from>
        <xdr:to>
          <xdr:col>13</xdr:col>
          <xdr:colOff>561975</xdr:colOff>
          <xdr:row>175</xdr:row>
          <xdr:rowOff>219075</xdr:rowOff>
        </xdr:to>
        <xdr:sp macro="" textlink="">
          <xdr:nvSpPr>
            <xdr:cNvPr id="1166" name="Option Butto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$110,000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174</xdr:row>
          <xdr:rowOff>247650</xdr:rowOff>
        </xdr:from>
        <xdr:to>
          <xdr:col>14</xdr:col>
          <xdr:colOff>0</xdr:colOff>
          <xdr:row>176</xdr:row>
          <xdr:rowOff>0</xdr:rowOff>
        </xdr:to>
        <xdr:sp macro="" textlink="">
          <xdr:nvSpPr>
            <xdr:cNvPr id="1167" name="Group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177</xdr:row>
          <xdr:rowOff>19050</xdr:rowOff>
        </xdr:from>
        <xdr:to>
          <xdr:col>7</xdr:col>
          <xdr:colOff>742950</xdr:colOff>
          <xdr:row>177</xdr:row>
          <xdr:rowOff>219075</xdr:rowOff>
        </xdr:to>
        <xdr:sp macro="" textlink="">
          <xdr:nvSpPr>
            <xdr:cNvPr id="1168" name="Option Butto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$45,000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177</xdr:row>
          <xdr:rowOff>19050</xdr:rowOff>
        </xdr:from>
        <xdr:to>
          <xdr:col>9</xdr:col>
          <xdr:colOff>847725</xdr:colOff>
          <xdr:row>177</xdr:row>
          <xdr:rowOff>219075</xdr:rowOff>
        </xdr:to>
        <xdr:sp macro="" textlink="">
          <xdr:nvSpPr>
            <xdr:cNvPr id="1169" name="Option Butto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$45,000 - $55,000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177</xdr:row>
          <xdr:rowOff>19050</xdr:rowOff>
        </xdr:from>
        <xdr:to>
          <xdr:col>11</xdr:col>
          <xdr:colOff>838200</xdr:colOff>
          <xdr:row>177</xdr:row>
          <xdr:rowOff>219075</xdr:rowOff>
        </xdr:to>
        <xdr:sp macro="" textlink="">
          <xdr:nvSpPr>
            <xdr:cNvPr id="1170" name="Option Butto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$55,000 - $65,000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177</xdr:row>
          <xdr:rowOff>19050</xdr:rowOff>
        </xdr:from>
        <xdr:to>
          <xdr:col>13</xdr:col>
          <xdr:colOff>561975</xdr:colOff>
          <xdr:row>177</xdr:row>
          <xdr:rowOff>219075</xdr:rowOff>
        </xdr:to>
        <xdr:sp macro="" textlink="">
          <xdr:nvSpPr>
            <xdr:cNvPr id="1171" name="Option Butto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$65,000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176</xdr:row>
          <xdr:rowOff>247650</xdr:rowOff>
        </xdr:from>
        <xdr:to>
          <xdr:col>14</xdr:col>
          <xdr:colOff>0</xdr:colOff>
          <xdr:row>178</xdr:row>
          <xdr:rowOff>0</xdr:rowOff>
        </xdr:to>
        <xdr:sp macro="" textlink="">
          <xdr:nvSpPr>
            <xdr:cNvPr id="1172" name="Group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178</xdr:row>
          <xdr:rowOff>19050</xdr:rowOff>
        </xdr:from>
        <xdr:to>
          <xdr:col>7</xdr:col>
          <xdr:colOff>742950</xdr:colOff>
          <xdr:row>178</xdr:row>
          <xdr:rowOff>219075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178</xdr:row>
          <xdr:rowOff>19050</xdr:rowOff>
        </xdr:from>
        <xdr:to>
          <xdr:col>9</xdr:col>
          <xdr:colOff>847725</xdr:colOff>
          <xdr:row>178</xdr:row>
          <xdr:rowOff>219075</xdr:rowOff>
        </xdr:to>
        <xdr:sp macro="" textlink="">
          <xdr:nvSpPr>
            <xdr:cNvPr id="1174" name="Option Butto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178</xdr:row>
          <xdr:rowOff>19050</xdr:rowOff>
        </xdr:from>
        <xdr:to>
          <xdr:col>11</xdr:col>
          <xdr:colOff>838200</xdr:colOff>
          <xdr:row>178</xdr:row>
          <xdr:rowOff>219075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5-10%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178</xdr:row>
          <xdr:rowOff>19050</xdr:rowOff>
        </xdr:from>
        <xdr:to>
          <xdr:col>13</xdr:col>
          <xdr:colOff>561975</xdr:colOff>
          <xdr:row>178</xdr:row>
          <xdr:rowOff>219075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177</xdr:row>
          <xdr:rowOff>247650</xdr:rowOff>
        </xdr:from>
        <xdr:to>
          <xdr:col>14</xdr:col>
          <xdr:colOff>0</xdr:colOff>
          <xdr:row>179</xdr:row>
          <xdr:rowOff>0</xdr:rowOff>
        </xdr:to>
        <xdr:sp macro="" textlink="">
          <xdr:nvSpPr>
            <xdr:cNvPr id="1177" name="Group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179</xdr:row>
          <xdr:rowOff>19050</xdr:rowOff>
        </xdr:from>
        <xdr:to>
          <xdr:col>7</xdr:col>
          <xdr:colOff>742950</xdr:colOff>
          <xdr:row>179</xdr:row>
          <xdr:rowOff>219075</xdr:rowOff>
        </xdr:to>
        <xdr:sp macro="" textlink="">
          <xdr:nvSpPr>
            <xdr:cNvPr id="1178" name="Option Butto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$50,000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179</xdr:row>
          <xdr:rowOff>19050</xdr:rowOff>
        </xdr:from>
        <xdr:to>
          <xdr:col>9</xdr:col>
          <xdr:colOff>847725</xdr:colOff>
          <xdr:row>179</xdr:row>
          <xdr:rowOff>219075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$50,000 - $55,000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179</xdr:row>
          <xdr:rowOff>19050</xdr:rowOff>
        </xdr:from>
        <xdr:to>
          <xdr:col>11</xdr:col>
          <xdr:colOff>838200</xdr:colOff>
          <xdr:row>179</xdr:row>
          <xdr:rowOff>219075</xdr:rowOff>
        </xdr:to>
        <xdr:sp macro="" textlink="">
          <xdr:nvSpPr>
            <xdr:cNvPr id="1180" name="Option Butto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$55,000 - $65,000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179</xdr:row>
          <xdr:rowOff>19050</xdr:rowOff>
        </xdr:from>
        <xdr:to>
          <xdr:col>13</xdr:col>
          <xdr:colOff>561975</xdr:colOff>
          <xdr:row>179</xdr:row>
          <xdr:rowOff>219075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$65,000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178</xdr:row>
          <xdr:rowOff>247650</xdr:rowOff>
        </xdr:from>
        <xdr:to>
          <xdr:col>14</xdr:col>
          <xdr:colOff>0</xdr:colOff>
          <xdr:row>180</xdr:row>
          <xdr:rowOff>0</xdr:rowOff>
        </xdr:to>
        <xdr:sp macro="" textlink="">
          <xdr:nvSpPr>
            <xdr:cNvPr id="1182" name="Group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181</xdr:row>
          <xdr:rowOff>19050</xdr:rowOff>
        </xdr:from>
        <xdr:to>
          <xdr:col>7</xdr:col>
          <xdr:colOff>742950</xdr:colOff>
          <xdr:row>181</xdr:row>
          <xdr:rowOff>219075</xdr:rowOff>
        </xdr:to>
        <xdr:sp macro="" textlink="">
          <xdr:nvSpPr>
            <xdr:cNvPr id="1183" name="Option Butto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$65,000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181</xdr:row>
          <xdr:rowOff>19050</xdr:rowOff>
        </xdr:from>
        <xdr:to>
          <xdr:col>9</xdr:col>
          <xdr:colOff>847725</xdr:colOff>
          <xdr:row>181</xdr:row>
          <xdr:rowOff>219075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$65,000 -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181</xdr:row>
          <xdr:rowOff>19050</xdr:rowOff>
        </xdr:from>
        <xdr:to>
          <xdr:col>11</xdr:col>
          <xdr:colOff>838200</xdr:colOff>
          <xdr:row>181</xdr:row>
          <xdr:rowOff>219075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$75,000 - $85,000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181</xdr:row>
          <xdr:rowOff>19050</xdr:rowOff>
        </xdr:from>
        <xdr:to>
          <xdr:col>13</xdr:col>
          <xdr:colOff>561975</xdr:colOff>
          <xdr:row>181</xdr:row>
          <xdr:rowOff>219075</xdr:rowOff>
        </xdr:to>
        <xdr:sp macro="" textlink="">
          <xdr:nvSpPr>
            <xdr:cNvPr id="1186" name="Option Butto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$85,000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180</xdr:row>
          <xdr:rowOff>247650</xdr:rowOff>
        </xdr:from>
        <xdr:to>
          <xdr:col>14</xdr:col>
          <xdr:colOff>0</xdr:colOff>
          <xdr:row>182</xdr:row>
          <xdr:rowOff>0</xdr:rowOff>
        </xdr:to>
        <xdr:sp macro="" textlink="">
          <xdr:nvSpPr>
            <xdr:cNvPr id="1187" name="Group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182</xdr:row>
          <xdr:rowOff>19050</xdr:rowOff>
        </xdr:from>
        <xdr:to>
          <xdr:col>7</xdr:col>
          <xdr:colOff>742950</xdr:colOff>
          <xdr:row>182</xdr:row>
          <xdr:rowOff>219075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182</xdr:row>
          <xdr:rowOff>19050</xdr:rowOff>
        </xdr:from>
        <xdr:to>
          <xdr:col>9</xdr:col>
          <xdr:colOff>847725</xdr:colOff>
          <xdr:row>182</xdr:row>
          <xdr:rowOff>219075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182</xdr:row>
          <xdr:rowOff>19050</xdr:rowOff>
        </xdr:from>
        <xdr:to>
          <xdr:col>11</xdr:col>
          <xdr:colOff>838200</xdr:colOff>
          <xdr:row>182</xdr:row>
          <xdr:rowOff>219075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10-20%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182</xdr:row>
          <xdr:rowOff>19050</xdr:rowOff>
        </xdr:from>
        <xdr:to>
          <xdr:col>13</xdr:col>
          <xdr:colOff>561975</xdr:colOff>
          <xdr:row>182</xdr:row>
          <xdr:rowOff>219075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181</xdr:row>
          <xdr:rowOff>247650</xdr:rowOff>
        </xdr:from>
        <xdr:to>
          <xdr:col>14</xdr:col>
          <xdr:colOff>0</xdr:colOff>
          <xdr:row>183</xdr:row>
          <xdr:rowOff>0</xdr:rowOff>
        </xdr:to>
        <xdr:sp macro="" textlink="">
          <xdr:nvSpPr>
            <xdr:cNvPr id="1192" name="Group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19050</xdr:rowOff>
        </xdr:from>
        <xdr:to>
          <xdr:col>7</xdr:col>
          <xdr:colOff>742950</xdr:colOff>
          <xdr:row>183</xdr:row>
          <xdr:rowOff>219075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$70,000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183</xdr:row>
          <xdr:rowOff>19050</xdr:rowOff>
        </xdr:from>
        <xdr:to>
          <xdr:col>9</xdr:col>
          <xdr:colOff>847725</xdr:colOff>
          <xdr:row>183</xdr:row>
          <xdr:rowOff>219075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$70,000 - $80,000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183</xdr:row>
          <xdr:rowOff>19050</xdr:rowOff>
        </xdr:from>
        <xdr:to>
          <xdr:col>11</xdr:col>
          <xdr:colOff>838200</xdr:colOff>
          <xdr:row>183</xdr:row>
          <xdr:rowOff>219075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$80,000 -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183</xdr:row>
          <xdr:rowOff>19050</xdr:rowOff>
        </xdr:from>
        <xdr:to>
          <xdr:col>13</xdr:col>
          <xdr:colOff>561975</xdr:colOff>
          <xdr:row>183</xdr:row>
          <xdr:rowOff>219075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182</xdr:row>
          <xdr:rowOff>247650</xdr:rowOff>
        </xdr:from>
        <xdr:to>
          <xdr:col>14</xdr:col>
          <xdr:colOff>0</xdr:colOff>
          <xdr:row>184</xdr:row>
          <xdr:rowOff>0</xdr:rowOff>
        </xdr:to>
        <xdr:sp macro="" textlink="">
          <xdr:nvSpPr>
            <xdr:cNvPr id="1197" name="Group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185</xdr:row>
          <xdr:rowOff>19050</xdr:rowOff>
        </xdr:from>
        <xdr:to>
          <xdr:col>7</xdr:col>
          <xdr:colOff>742950</xdr:colOff>
          <xdr:row>185</xdr:row>
          <xdr:rowOff>219075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185</xdr:row>
          <xdr:rowOff>19050</xdr:rowOff>
        </xdr:from>
        <xdr:to>
          <xdr:col>9</xdr:col>
          <xdr:colOff>847725</xdr:colOff>
          <xdr:row>185</xdr:row>
          <xdr:rowOff>219075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$75,000 - $95,000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185</xdr:row>
          <xdr:rowOff>19050</xdr:rowOff>
        </xdr:from>
        <xdr:to>
          <xdr:col>11</xdr:col>
          <xdr:colOff>838200</xdr:colOff>
          <xdr:row>185</xdr:row>
          <xdr:rowOff>219075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$95,000 - $110,000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185</xdr:row>
          <xdr:rowOff>19050</xdr:rowOff>
        </xdr:from>
        <xdr:to>
          <xdr:col>13</xdr:col>
          <xdr:colOff>561975</xdr:colOff>
          <xdr:row>185</xdr:row>
          <xdr:rowOff>219075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$110,000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184</xdr:row>
          <xdr:rowOff>247650</xdr:rowOff>
        </xdr:from>
        <xdr:to>
          <xdr:col>14</xdr:col>
          <xdr:colOff>0</xdr:colOff>
          <xdr:row>186</xdr:row>
          <xdr:rowOff>0</xdr:rowOff>
        </xdr:to>
        <xdr:sp macro="" textlink="">
          <xdr:nvSpPr>
            <xdr:cNvPr id="1202" name="Group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186</xdr:row>
          <xdr:rowOff>19050</xdr:rowOff>
        </xdr:from>
        <xdr:to>
          <xdr:col>7</xdr:col>
          <xdr:colOff>742950</xdr:colOff>
          <xdr:row>186</xdr:row>
          <xdr:rowOff>219075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186</xdr:row>
          <xdr:rowOff>19050</xdr:rowOff>
        </xdr:from>
        <xdr:to>
          <xdr:col>9</xdr:col>
          <xdr:colOff>847725</xdr:colOff>
          <xdr:row>186</xdr:row>
          <xdr:rowOff>219075</xdr:rowOff>
        </xdr:to>
        <xdr:sp macro="" textlink="">
          <xdr:nvSpPr>
            <xdr:cNvPr id="1204" name="Option Butto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186</xdr:row>
          <xdr:rowOff>19050</xdr:rowOff>
        </xdr:from>
        <xdr:to>
          <xdr:col>11</xdr:col>
          <xdr:colOff>838200</xdr:colOff>
          <xdr:row>186</xdr:row>
          <xdr:rowOff>219075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20-22%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186</xdr:row>
          <xdr:rowOff>19050</xdr:rowOff>
        </xdr:from>
        <xdr:to>
          <xdr:col>13</xdr:col>
          <xdr:colOff>561975</xdr:colOff>
          <xdr:row>186</xdr:row>
          <xdr:rowOff>219075</xdr:rowOff>
        </xdr:to>
        <xdr:sp macro="" textlink="">
          <xdr:nvSpPr>
            <xdr:cNvPr id="1206" name="Option Butto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22%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185</xdr:row>
          <xdr:rowOff>247650</xdr:rowOff>
        </xdr:from>
        <xdr:to>
          <xdr:col>14</xdr:col>
          <xdr:colOff>0</xdr:colOff>
          <xdr:row>187</xdr:row>
          <xdr:rowOff>0</xdr:rowOff>
        </xdr:to>
        <xdr:sp macro="" textlink="">
          <xdr:nvSpPr>
            <xdr:cNvPr id="1207" name="Group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187</xdr:row>
          <xdr:rowOff>19050</xdr:rowOff>
        </xdr:from>
        <xdr:to>
          <xdr:col>7</xdr:col>
          <xdr:colOff>742950</xdr:colOff>
          <xdr:row>187</xdr:row>
          <xdr:rowOff>219075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187</xdr:row>
          <xdr:rowOff>19050</xdr:rowOff>
        </xdr:from>
        <xdr:to>
          <xdr:col>9</xdr:col>
          <xdr:colOff>847725</xdr:colOff>
          <xdr:row>187</xdr:row>
          <xdr:rowOff>219075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$75,000 - $95,000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187</xdr:row>
          <xdr:rowOff>19050</xdr:rowOff>
        </xdr:from>
        <xdr:to>
          <xdr:col>11</xdr:col>
          <xdr:colOff>838200</xdr:colOff>
          <xdr:row>187</xdr:row>
          <xdr:rowOff>219075</xdr:rowOff>
        </xdr:to>
        <xdr:sp macro="" textlink="">
          <xdr:nvSpPr>
            <xdr:cNvPr id="1210" name="Option Butto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$95,000 - $120,000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187</xdr:row>
          <xdr:rowOff>19050</xdr:rowOff>
        </xdr:from>
        <xdr:to>
          <xdr:col>13</xdr:col>
          <xdr:colOff>561975</xdr:colOff>
          <xdr:row>187</xdr:row>
          <xdr:rowOff>219075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$120,000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186</xdr:row>
          <xdr:rowOff>247650</xdr:rowOff>
        </xdr:from>
        <xdr:to>
          <xdr:col>14</xdr:col>
          <xdr:colOff>0</xdr:colOff>
          <xdr:row>188</xdr:row>
          <xdr:rowOff>0</xdr:rowOff>
        </xdr:to>
        <xdr:sp macro="" textlink="">
          <xdr:nvSpPr>
            <xdr:cNvPr id="1212" name="Group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189</xdr:row>
          <xdr:rowOff>19050</xdr:rowOff>
        </xdr:from>
        <xdr:to>
          <xdr:col>7</xdr:col>
          <xdr:colOff>742950</xdr:colOff>
          <xdr:row>189</xdr:row>
          <xdr:rowOff>219075</xdr:rowOff>
        </xdr:to>
        <xdr:sp macro="" textlink="">
          <xdr:nvSpPr>
            <xdr:cNvPr id="1213" name="Option Butto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$50,000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189</xdr:row>
          <xdr:rowOff>19050</xdr:rowOff>
        </xdr:from>
        <xdr:to>
          <xdr:col>9</xdr:col>
          <xdr:colOff>847725</xdr:colOff>
          <xdr:row>189</xdr:row>
          <xdr:rowOff>219075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$50,000 - $60,000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189</xdr:row>
          <xdr:rowOff>19050</xdr:rowOff>
        </xdr:from>
        <xdr:to>
          <xdr:col>11</xdr:col>
          <xdr:colOff>838200</xdr:colOff>
          <xdr:row>189</xdr:row>
          <xdr:rowOff>219075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$60,000 - $70,000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189</xdr:row>
          <xdr:rowOff>19050</xdr:rowOff>
        </xdr:from>
        <xdr:to>
          <xdr:col>13</xdr:col>
          <xdr:colOff>561975</xdr:colOff>
          <xdr:row>189</xdr:row>
          <xdr:rowOff>219075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$70,000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188</xdr:row>
          <xdr:rowOff>247650</xdr:rowOff>
        </xdr:from>
        <xdr:to>
          <xdr:col>14</xdr:col>
          <xdr:colOff>0</xdr:colOff>
          <xdr:row>190</xdr:row>
          <xdr:rowOff>0</xdr:rowOff>
        </xdr:to>
        <xdr:sp macro="" textlink="">
          <xdr:nvSpPr>
            <xdr:cNvPr id="1217" name="Group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190</xdr:row>
          <xdr:rowOff>19050</xdr:rowOff>
        </xdr:from>
        <xdr:to>
          <xdr:col>7</xdr:col>
          <xdr:colOff>742950</xdr:colOff>
          <xdr:row>190</xdr:row>
          <xdr:rowOff>219075</xdr:rowOff>
        </xdr:to>
        <xdr:sp macro="" textlink="">
          <xdr:nvSpPr>
            <xdr:cNvPr id="1218" name="Option Button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190</xdr:row>
          <xdr:rowOff>19050</xdr:rowOff>
        </xdr:from>
        <xdr:to>
          <xdr:col>9</xdr:col>
          <xdr:colOff>847725</xdr:colOff>
          <xdr:row>190</xdr:row>
          <xdr:rowOff>219075</xdr:rowOff>
        </xdr:to>
        <xdr:sp macro="" textlink="">
          <xdr:nvSpPr>
            <xdr:cNvPr id="1219" name="Option Butto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190</xdr:row>
          <xdr:rowOff>19050</xdr:rowOff>
        </xdr:from>
        <xdr:to>
          <xdr:col>11</xdr:col>
          <xdr:colOff>838200</xdr:colOff>
          <xdr:row>190</xdr:row>
          <xdr:rowOff>219075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5-10%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190</xdr:row>
          <xdr:rowOff>19050</xdr:rowOff>
        </xdr:from>
        <xdr:to>
          <xdr:col>13</xdr:col>
          <xdr:colOff>561975</xdr:colOff>
          <xdr:row>190</xdr:row>
          <xdr:rowOff>219075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189</xdr:row>
          <xdr:rowOff>247650</xdr:rowOff>
        </xdr:from>
        <xdr:to>
          <xdr:col>14</xdr:col>
          <xdr:colOff>0</xdr:colOff>
          <xdr:row>191</xdr:row>
          <xdr:rowOff>0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191</xdr:row>
          <xdr:rowOff>19050</xdr:rowOff>
        </xdr:from>
        <xdr:to>
          <xdr:col>7</xdr:col>
          <xdr:colOff>742950</xdr:colOff>
          <xdr:row>191</xdr:row>
          <xdr:rowOff>219075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$50,000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191</xdr:row>
          <xdr:rowOff>19050</xdr:rowOff>
        </xdr:from>
        <xdr:to>
          <xdr:col>9</xdr:col>
          <xdr:colOff>847725</xdr:colOff>
          <xdr:row>191</xdr:row>
          <xdr:rowOff>219075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$50,000 - $60,000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191</xdr:row>
          <xdr:rowOff>19050</xdr:rowOff>
        </xdr:from>
        <xdr:to>
          <xdr:col>11</xdr:col>
          <xdr:colOff>838200</xdr:colOff>
          <xdr:row>191</xdr:row>
          <xdr:rowOff>219075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$60,000 - $70,000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191</xdr:row>
          <xdr:rowOff>19050</xdr:rowOff>
        </xdr:from>
        <xdr:to>
          <xdr:col>13</xdr:col>
          <xdr:colOff>561975</xdr:colOff>
          <xdr:row>191</xdr:row>
          <xdr:rowOff>219075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$70,000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190</xdr:row>
          <xdr:rowOff>247650</xdr:rowOff>
        </xdr:from>
        <xdr:to>
          <xdr:col>14</xdr:col>
          <xdr:colOff>0</xdr:colOff>
          <xdr:row>192</xdr:row>
          <xdr:rowOff>0</xdr:rowOff>
        </xdr:to>
        <xdr:sp macro="" textlink="">
          <xdr:nvSpPr>
            <xdr:cNvPr id="1227" name="Group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193</xdr:row>
          <xdr:rowOff>19050</xdr:rowOff>
        </xdr:from>
        <xdr:to>
          <xdr:col>7</xdr:col>
          <xdr:colOff>742950</xdr:colOff>
          <xdr:row>193</xdr:row>
          <xdr:rowOff>219075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$70,000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193</xdr:row>
          <xdr:rowOff>19050</xdr:rowOff>
        </xdr:from>
        <xdr:to>
          <xdr:col>9</xdr:col>
          <xdr:colOff>847725</xdr:colOff>
          <xdr:row>193</xdr:row>
          <xdr:rowOff>219075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$70,000 - $80,000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193</xdr:row>
          <xdr:rowOff>19050</xdr:rowOff>
        </xdr:from>
        <xdr:to>
          <xdr:col>11</xdr:col>
          <xdr:colOff>838200</xdr:colOff>
          <xdr:row>193</xdr:row>
          <xdr:rowOff>219075</xdr:rowOff>
        </xdr:to>
        <xdr:sp macro="" textlink="">
          <xdr:nvSpPr>
            <xdr:cNvPr id="1230" name="Option Butto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$80,000 -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193</xdr:row>
          <xdr:rowOff>19050</xdr:rowOff>
        </xdr:from>
        <xdr:to>
          <xdr:col>13</xdr:col>
          <xdr:colOff>561975</xdr:colOff>
          <xdr:row>193</xdr:row>
          <xdr:rowOff>219075</xdr:rowOff>
        </xdr:to>
        <xdr:sp macro="" textlink="">
          <xdr:nvSpPr>
            <xdr:cNvPr id="1231" name="Option Butto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192</xdr:row>
          <xdr:rowOff>247650</xdr:rowOff>
        </xdr:from>
        <xdr:to>
          <xdr:col>14</xdr:col>
          <xdr:colOff>0</xdr:colOff>
          <xdr:row>194</xdr:row>
          <xdr:rowOff>0</xdr:rowOff>
        </xdr:to>
        <xdr:sp macro="" textlink="">
          <xdr:nvSpPr>
            <xdr:cNvPr id="1232" name="Group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194</xdr:row>
          <xdr:rowOff>19050</xdr:rowOff>
        </xdr:from>
        <xdr:to>
          <xdr:col>7</xdr:col>
          <xdr:colOff>742950</xdr:colOff>
          <xdr:row>194</xdr:row>
          <xdr:rowOff>219075</xdr:rowOff>
        </xdr:to>
        <xdr:sp macro="" textlink="">
          <xdr:nvSpPr>
            <xdr:cNvPr id="1233" name="Option Butto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194</xdr:row>
          <xdr:rowOff>19050</xdr:rowOff>
        </xdr:from>
        <xdr:to>
          <xdr:col>9</xdr:col>
          <xdr:colOff>847725</xdr:colOff>
          <xdr:row>194</xdr:row>
          <xdr:rowOff>219075</xdr:rowOff>
        </xdr:to>
        <xdr:sp macro="" textlink="">
          <xdr:nvSpPr>
            <xdr:cNvPr id="1234" name="Option Button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194</xdr:row>
          <xdr:rowOff>19050</xdr:rowOff>
        </xdr:from>
        <xdr:to>
          <xdr:col>11</xdr:col>
          <xdr:colOff>838200</xdr:colOff>
          <xdr:row>194</xdr:row>
          <xdr:rowOff>219075</xdr:rowOff>
        </xdr:to>
        <xdr:sp macro="" textlink="">
          <xdr:nvSpPr>
            <xdr:cNvPr id="1235" name="Option Butto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10-20%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194</xdr:row>
          <xdr:rowOff>19050</xdr:rowOff>
        </xdr:from>
        <xdr:to>
          <xdr:col>13</xdr:col>
          <xdr:colOff>561975</xdr:colOff>
          <xdr:row>194</xdr:row>
          <xdr:rowOff>219075</xdr:rowOff>
        </xdr:to>
        <xdr:sp macro="" textlink="">
          <xdr:nvSpPr>
            <xdr:cNvPr id="1236" name="Option Butto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193</xdr:row>
          <xdr:rowOff>247650</xdr:rowOff>
        </xdr:from>
        <xdr:to>
          <xdr:col>14</xdr:col>
          <xdr:colOff>0</xdr:colOff>
          <xdr:row>195</xdr:row>
          <xdr:rowOff>0</xdr:rowOff>
        </xdr:to>
        <xdr:sp macro="" textlink="">
          <xdr:nvSpPr>
            <xdr:cNvPr id="1237" name="Group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195</xdr:row>
          <xdr:rowOff>19050</xdr:rowOff>
        </xdr:from>
        <xdr:to>
          <xdr:col>7</xdr:col>
          <xdr:colOff>742950</xdr:colOff>
          <xdr:row>195</xdr:row>
          <xdr:rowOff>219075</xdr:rowOff>
        </xdr:to>
        <xdr:sp macro="" textlink="">
          <xdr:nvSpPr>
            <xdr:cNvPr id="1238" name="Option Button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195</xdr:row>
          <xdr:rowOff>19050</xdr:rowOff>
        </xdr:from>
        <xdr:to>
          <xdr:col>9</xdr:col>
          <xdr:colOff>847725</xdr:colOff>
          <xdr:row>195</xdr:row>
          <xdr:rowOff>219075</xdr:rowOff>
        </xdr:to>
        <xdr:sp macro="" textlink="">
          <xdr:nvSpPr>
            <xdr:cNvPr id="1239" name="Option Button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$75,000 - $90,000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195</xdr:row>
          <xdr:rowOff>19050</xdr:rowOff>
        </xdr:from>
        <xdr:to>
          <xdr:col>11</xdr:col>
          <xdr:colOff>838200</xdr:colOff>
          <xdr:row>195</xdr:row>
          <xdr:rowOff>219075</xdr:rowOff>
        </xdr:to>
        <xdr:sp macro="" textlink="">
          <xdr:nvSpPr>
            <xdr:cNvPr id="1240" name="Option Button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$90,000 -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195</xdr:row>
          <xdr:rowOff>19050</xdr:rowOff>
        </xdr:from>
        <xdr:to>
          <xdr:col>13</xdr:col>
          <xdr:colOff>561975</xdr:colOff>
          <xdr:row>195</xdr:row>
          <xdr:rowOff>219075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194</xdr:row>
          <xdr:rowOff>247650</xdr:rowOff>
        </xdr:from>
        <xdr:to>
          <xdr:col>14</xdr:col>
          <xdr:colOff>0</xdr:colOff>
          <xdr:row>196</xdr:row>
          <xdr:rowOff>0</xdr:rowOff>
        </xdr:to>
        <xdr:sp macro="" textlink="">
          <xdr:nvSpPr>
            <xdr:cNvPr id="1242" name="Group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197</xdr:row>
          <xdr:rowOff>19050</xdr:rowOff>
        </xdr:from>
        <xdr:to>
          <xdr:col>7</xdr:col>
          <xdr:colOff>742950</xdr:colOff>
          <xdr:row>197</xdr:row>
          <xdr:rowOff>219075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$55,000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197</xdr:row>
          <xdr:rowOff>19050</xdr:rowOff>
        </xdr:from>
        <xdr:to>
          <xdr:col>9</xdr:col>
          <xdr:colOff>847725</xdr:colOff>
          <xdr:row>197</xdr:row>
          <xdr:rowOff>219075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$55,000 -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197</xdr:row>
          <xdr:rowOff>19050</xdr:rowOff>
        </xdr:from>
        <xdr:to>
          <xdr:col>11</xdr:col>
          <xdr:colOff>838200</xdr:colOff>
          <xdr:row>197</xdr:row>
          <xdr:rowOff>219075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$75,000 - $95,000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197</xdr:row>
          <xdr:rowOff>19050</xdr:rowOff>
        </xdr:from>
        <xdr:to>
          <xdr:col>13</xdr:col>
          <xdr:colOff>561975</xdr:colOff>
          <xdr:row>197</xdr:row>
          <xdr:rowOff>219075</xdr:rowOff>
        </xdr:to>
        <xdr:sp macro="" textlink="">
          <xdr:nvSpPr>
            <xdr:cNvPr id="1246" name="Option Button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$95,000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196</xdr:row>
          <xdr:rowOff>247650</xdr:rowOff>
        </xdr:from>
        <xdr:to>
          <xdr:col>14</xdr:col>
          <xdr:colOff>0</xdr:colOff>
          <xdr:row>198</xdr:row>
          <xdr:rowOff>0</xdr:rowOff>
        </xdr:to>
        <xdr:sp macro="" textlink="">
          <xdr:nvSpPr>
            <xdr:cNvPr id="1247" name="Group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198</xdr:row>
          <xdr:rowOff>19050</xdr:rowOff>
        </xdr:from>
        <xdr:to>
          <xdr:col>7</xdr:col>
          <xdr:colOff>742950</xdr:colOff>
          <xdr:row>198</xdr:row>
          <xdr:rowOff>219075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198</xdr:row>
          <xdr:rowOff>19050</xdr:rowOff>
        </xdr:from>
        <xdr:to>
          <xdr:col>9</xdr:col>
          <xdr:colOff>847725</xdr:colOff>
          <xdr:row>198</xdr:row>
          <xdr:rowOff>219075</xdr:rowOff>
        </xdr:to>
        <xdr:sp macro="" textlink="">
          <xdr:nvSpPr>
            <xdr:cNvPr id="1249" name="Option Button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198</xdr:row>
          <xdr:rowOff>19050</xdr:rowOff>
        </xdr:from>
        <xdr:to>
          <xdr:col>11</xdr:col>
          <xdr:colOff>838200</xdr:colOff>
          <xdr:row>198</xdr:row>
          <xdr:rowOff>219075</xdr:rowOff>
        </xdr:to>
        <xdr:sp macro="" textlink="">
          <xdr:nvSpPr>
            <xdr:cNvPr id="1250" name="Option Button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5-10%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198</xdr:row>
          <xdr:rowOff>19050</xdr:rowOff>
        </xdr:from>
        <xdr:to>
          <xdr:col>13</xdr:col>
          <xdr:colOff>561975</xdr:colOff>
          <xdr:row>198</xdr:row>
          <xdr:rowOff>219075</xdr:rowOff>
        </xdr:to>
        <xdr:sp macro="" textlink="">
          <xdr:nvSpPr>
            <xdr:cNvPr id="1251" name="Option Button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197</xdr:row>
          <xdr:rowOff>247650</xdr:rowOff>
        </xdr:from>
        <xdr:to>
          <xdr:col>14</xdr:col>
          <xdr:colOff>0</xdr:colOff>
          <xdr:row>199</xdr:row>
          <xdr:rowOff>0</xdr:rowOff>
        </xdr:to>
        <xdr:sp macro="" textlink="">
          <xdr:nvSpPr>
            <xdr:cNvPr id="1252" name="Group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199</xdr:row>
          <xdr:rowOff>19050</xdr:rowOff>
        </xdr:from>
        <xdr:to>
          <xdr:col>7</xdr:col>
          <xdr:colOff>742950</xdr:colOff>
          <xdr:row>199</xdr:row>
          <xdr:rowOff>219075</xdr:rowOff>
        </xdr:to>
        <xdr:sp macro="" textlink="">
          <xdr:nvSpPr>
            <xdr:cNvPr id="1253" name="Option Button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$60,000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199</xdr:row>
          <xdr:rowOff>19050</xdr:rowOff>
        </xdr:from>
        <xdr:to>
          <xdr:col>9</xdr:col>
          <xdr:colOff>847725</xdr:colOff>
          <xdr:row>199</xdr:row>
          <xdr:rowOff>219075</xdr:rowOff>
        </xdr:to>
        <xdr:sp macro="" textlink="">
          <xdr:nvSpPr>
            <xdr:cNvPr id="1254" name="Option Butto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$60,000 -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199</xdr:row>
          <xdr:rowOff>19050</xdr:rowOff>
        </xdr:from>
        <xdr:to>
          <xdr:col>11</xdr:col>
          <xdr:colOff>838200</xdr:colOff>
          <xdr:row>199</xdr:row>
          <xdr:rowOff>219075</xdr:rowOff>
        </xdr:to>
        <xdr:sp macro="" textlink="">
          <xdr:nvSpPr>
            <xdr:cNvPr id="1255" name="Option Button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$75,000 - $95,000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199</xdr:row>
          <xdr:rowOff>19050</xdr:rowOff>
        </xdr:from>
        <xdr:to>
          <xdr:col>13</xdr:col>
          <xdr:colOff>561975</xdr:colOff>
          <xdr:row>199</xdr:row>
          <xdr:rowOff>219075</xdr:rowOff>
        </xdr:to>
        <xdr:sp macro="" textlink="">
          <xdr:nvSpPr>
            <xdr:cNvPr id="1256" name="Option Button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$95,000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198</xdr:row>
          <xdr:rowOff>247650</xdr:rowOff>
        </xdr:from>
        <xdr:to>
          <xdr:col>14</xdr:col>
          <xdr:colOff>0</xdr:colOff>
          <xdr:row>200</xdr:row>
          <xdr:rowOff>0</xdr:rowOff>
        </xdr:to>
        <xdr:sp macro="" textlink="">
          <xdr:nvSpPr>
            <xdr:cNvPr id="1257" name="Group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201</xdr:row>
          <xdr:rowOff>19050</xdr:rowOff>
        </xdr:from>
        <xdr:to>
          <xdr:col>7</xdr:col>
          <xdr:colOff>742950</xdr:colOff>
          <xdr:row>201</xdr:row>
          <xdr:rowOff>219075</xdr:rowOff>
        </xdr:to>
        <xdr:sp macro="" textlink="">
          <xdr:nvSpPr>
            <xdr:cNvPr id="1258" name="Option Button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$50,000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201</xdr:row>
          <xdr:rowOff>19050</xdr:rowOff>
        </xdr:from>
        <xdr:to>
          <xdr:col>9</xdr:col>
          <xdr:colOff>847725</xdr:colOff>
          <xdr:row>201</xdr:row>
          <xdr:rowOff>219075</xdr:rowOff>
        </xdr:to>
        <xdr:sp macro="" textlink="">
          <xdr:nvSpPr>
            <xdr:cNvPr id="1259" name="Option Butto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$50,000 - $60,000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201</xdr:row>
          <xdr:rowOff>19050</xdr:rowOff>
        </xdr:from>
        <xdr:to>
          <xdr:col>11</xdr:col>
          <xdr:colOff>838200</xdr:colOff>
          <xdr:row>201</xdr:row>
          <xdr:rowOff>219075</xdr:rowOff>
        </xdr:to>
        <xdr:sp macro="" textlink="">
          <xdr:nvSpPr>
            <xdr:cNvPr id="1260" name="Option Button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$60,000 - $70,000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201</xdr:row>
          <xdr:rowOff>19050</xdr:rowOff>
        </xdr:from>
        <xdr:to>
          <xdr:col>13</xdr:col>
          <xdr:colOff>561975</xdr:colOff>
          <xdr:row>201</xdr:row>
          <xdr:rowOff>219075</xdr:rowOff>
        </xdr:to>
        <xdr:sp macro="" textlink="">
          <xdr:nvSpPr>
            <xdr:cNvPr id="1261" name="Option Button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$70,000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200</xdr:row>
          <xdr:rowOff>247650</xdr:rowOff>
        </xdr:from>
        <xdr:to>
          <xdr:col>14</xdr:col>
          <xdr:colOff>0</xdr:colOff>
          <xdr:row>202</xdr:row>
          <xdr:rowOff>0</xdr:rowOff>
        </xdr:to>
        <xdr:sp macro="" textlink="">
          <xdr:nvSpPr>
            <xdr:cNvPr id="1262" name="Group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202</xdr:row>
          <xdr:rowOff>19050</xdr:rowOff>
        </xdr:from>
        <xdr:to>
          <xdr:col>7</xdr:col>
          <xdr:colOff>742950</xdr:colOff>
          <xdr:row>202</xdr:row>
          <xdr:rowOff>219075</xdr:rowOff>
        </xdr:to>
        <xdr:sp macro="" textlink="">
          <xdr:nvSpPr>
            <xdr:cNvPr id="1263" name="Option Button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202</xdr:row>
          <xdr:rowOff>19050</xdr:rowOff>
        </xdr:from>
        <xdr:to>
          <xdr:col>9</xdr:col>
          <xdr:colOff>847725</xdr:colOff>
          <xdr:row>202</xdr:row>
          <xdr:rowOff>219075</xdr:rowOff>
        </xdr:to>
        <xdr:sp macro="" textlink="">
          <xdr:nvSpPr>
            <xdr:cNvPr id="1264" name="Option Button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202</xdr:row>
          <xdr:rowOff>19050</xdr:rowOff>
        </xdr:from>
        <xdr:to>
          <xdr:col>11</xdr:col>
          <xdr:colOff>838200</xdr:colOff>
          <xdr:row>202</xdr:row>
          <xdr:rowOff>219075</xdr:rowOff>
        </xdr:to>
        <xdr:sp macro="" textlink="">
          <xdr:nvSpPr>
            <xdr:cNvPr id="1265" name="Option Button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5-10%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202</xdr:row>
          <xdr:rowOff>19050</xdr:rowOff>
        </xdr:from>
        <xdr:to>
          <xdr:col>13</xdr:col>
          <xdr:colOff>561975</xdr:colOff>
          <xdr:row>202</xdr:row>
          <xdr:rowOff>219075</xdr:rowOff>
        </xdr:to>
        <xdr:sp macro="" textlink="">
          <xdr:nvSpPr>
            <xdr:cNvPr id="1266" name="Option Button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201</xdr:row>
          <xdr:rowOff>247650</xdr:rowOff>
        </xdr:from>
        <xdr:to>
          <xdr:col>14</xdr:col>
          <xdr:colOff>0</xdr:colOff>
          <xdr:row>203</xdr:row>
          <xdr:rowOff>0</xdr:rowOff>
        </xdr:to>
        <xdr:sp macro="" textlink="">
          <xdr:nvSpPr>
            <xdr:cNvPr id="1267" name="Group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203</xdr:row>
          <xdr:rowOff>19050</xdr:rowOff>
        </xdr:from>
        <xdr:to>
          <xdr:col>7</xdr:col>
          <xdr:colOff>742950</xdr:colOff>
          <xdr:row>203</xdr:row>
          <xdr:rowOff>219075</xdr:rowOff>
        </xdr:to>
        <xdr:sp macro="" textlink="">
          <xdr:nvSpPr>
            <xdr:cNvPr id="1268" name="Option Button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$50,000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203</xdr:row>
          <xdr:rowOff>19050</xdr:rowOff>
        </xdr:from>
        <xdr:to>
          <xdr:col>9</xdr:col>
          <xdr:colOff>847725</xdr:colOff>
          <xdr:row>203</xdr:row>
          <xdr:rowOff>219075</xdr:rowOff>
        </xdr:to>
        <xdr:sp macro="" textlink="">
          <xdr:nvSpPr>
            <xdr:cNvPr id="1269" name="Option Button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$50,000 - $60,000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203</xdr:row>
          <xdr:rowOff>19050</xdr:rowOff>
        </xdr:from>
        <xdr:to>
          <xdr:col>11</xdr:col>
          <xdr:colOff>838200</xdr:colOff>
          <xdr:row>203</xdr:row>
          <xdr:rowOff>219075</xdr:rowOff>
        </xdr:to>
        <xdr:sp macro="" textlink="">
          <xdr:nvSpPr>
            <xdr:cNvPr id="1270" name="Option Butto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$60,000 - $70,000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203</xdr:row>
          <xdr:rowOff>19050</xdr:rowOff>
        </xdr:from>
        <xdr:to>
          <xdr:col>13</xdr:col>
          <xdr:colOff>561975</xdr:colOff>
          <xdr:row>203</xdr:row>
          <xdr:rowOff>219075</xdr:rowOff>
        </xdr:to>
        <xdr:sp macro="" textlink="">
          <xdr:nvSpPr>
            <xdr:cNvPr id="1271" name="Option Butto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$70,000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202</xdr:row>
          <xdr:rowOff>247650</xdr:rowOff>
        </xdr:from>
        <xdr:to>
          <xdr:col>14</xdr:col>
          <xdr:colOff>0</xdr:colOff>
          <xdr:row>204</xdr:row>
          <xdr:rowOff>0</xdr:rowOff>
        </xdr:to>
        <xdr:sp macro="" textlink="">
          <xdr:nvSpPr>
            <xdr:cNvPr id="1272" name="Group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205</xdr:row>
          <xdr:rowOff>19050</xdr:rowOff>
        </xdr:from>
        <xdr:to>
          <xdr:col>7</xdr:col>
          <xdr:colOff>742950</xdr:colOff>
          <xdr:row>205</xdr:row>
          <xdr:rowOff>219075</xdr:rowOff>
        </xdr:to>
        <xdr:sp macro="" textlink="">
          <xdr:nvSpPr>
            <xdr:cNvPr id="1273" name="Option Button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205</xdr:row>
          <xdr:rowOff>19050</xdr:rowOff>
        </xdr:from>
        <xdr:to>
          <xdr:col>9</xdr:col>
          <xdr:colOff>847725</xdr:colOff>
          <xdr:row>205</xdr:row>
          <xdr:rowOff>219075</xdr:rowOff>
        </xdr:to>
        <xdr:sp macro="" textlink="">
          <xdr:nvSpPr>
            <xdr:cNvPr id="1274" name="Option Butto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$75,000 - $85,000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205</xdr:row>
          <xdr:rowOff>19050</xdr:rowOff>
        </xdr:from>
        <xdr:to>
          <xdr:col>11</xdr:col>
          <xdr:colOff>838200</xdr:colOff>
          <xdr:row>205</xdr:row>
          <xdr:rowOff>219075</xdr:rowOff>
        </xdr:to>
        <xdr:sp macro="" textlink="">
          <xdr:nvSpPr>
            <xdr:cNvPr id="1275" name="Option Butto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$85,000 - $95,000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205</xdr:row>
          <xdr:rowOff>19050</xdr:rowOff>
        </xdr:from>
        <xdr:to>
          <xdr:col>13</xdr:col>
          <xdr:colOff>561975</xdr:colOff>
          <xdr:row>205</xdr:row>
          <xdr:rowOff>219075</xdr:rowOff>
        </xdr:to>
        <xdr:sp macro="" textlink="">
          <xdr:nvSpPr>
            <xdr:cNvPr id="1276" name="Option Butto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$95,000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204</xdr:row>
          <xdr:rowOff>247650</xdr:rowOff>
        </xdr:from>
        <xdr:to>
          <xdr:col>14</xdr:col>
          <xdr:colOff>0</xdr:colOff>
          <xdr:row>206</xdr:row>
          <xdr:rowOff>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206</xdr:row>
          <xdr:rowOff>19050</xdr:rowOff>
        </xdr:from>
        <xdr:to>
          <xdr:col>7</xdr:col>
          <xdr:colOff>742950</xdr:colOff>
          <xdr:row>206</xdr:row>
          <xdr:rowOff>219075</xdr:rowOff>
        </xdr:to>
        <xdr:sp macro="" textlink="">
          <xdr:nvSpPr>
            <xdr:cNvPr id="1278" name="Option Butto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206</xdr:row>
          <xdr:rowOff>19050</xdr:rowOff>
        </xdr:from>
        <xdr:to>
          <xdr:col>9</xdr:col>
          <xdr:colOff>847725</xdr:colOff>
          <xdr:row>206</xdr:row>
          <xdr:rowOff>219075</xdr:rowOff>
        </xdr:to>
        <xdr:sp macro="" textlink="">
          <xdr:nvSpPr>
            <xdr:cNvPr id="1279" name="Option Button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10%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206</xdr:row>
          <xdr:rowOff>19050</xdr:rowOff>
        </xdr:from>
        <xdr:to>
          <xdr:col>11</xdr:col>
          <xdr:colOff>838200</xdr:colOff>
          <xdr:row>206</xdr:row>
          <xdr:rowOff>219075</xdr:rowOff>
        </xdr:to>
        <xdr:sp macro="" textlink="">
          <xdr:nvSpPr>
            <xdr:cNvPr id="1280" name="Option Butto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10-30%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206</xdr:row>
          <xdr:rowOff>19050</xdr:rowOff>
        </xdr:from>
        <xdr:to>
          <xdr:col>13</xdr:col>
          <xdr:colOff>561975</xdr:colOff>
          <xdr:row>206</xdr:row>
          <xdr:rowOff>219075</xdr:rowOff>
        </xdr:to>
        <xdr:sp macro="" textlink="">
          <xdr:nvSpPr>
            <xdr:cNvPr id="1281" name="Option Button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30%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205</xdr:row>
          <xdr:rowOff>247650</xdr:rowOff>
        </xdr:from>
        <xdr:to>
          <xdr:col>14</xdr:col>
          <xdr:colOff>0</xdr:colOff>
          <xdr:row>207</xdr:row>
          <xdr:rowOff>0</xdr:rowOff>
        </xdr:to>
        <xdr:sp macro="" textlink="">
          <xdr:nvSpPr>
            <xdr:cNvPr id="1282" name="Group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207</xdr:row>
          <xdr:rowOff>19050</xdr:rowOff>
        </xdr:from>
        <xdr:to>
          <xdr:col>7</xdr:col>
          <xdr:colOff>742950</xdr:colOff>
          <xdr:row>207</xdr:row>
          <xdr:rowOff>219075</xdr:rowOff>
        </xdr:to>
        <xdr:sp macro="" textlink="">
          <xdr:nvSpPr>
            <xdr:cNvPr id="1283" name="Option Butto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$85,000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207</xdr:row>
          <xdr:rowOff>19050</xdr:rowOff>
        </xdr:from>
        <xdr:to>
          <xdr:col>9</xdr:col>
          <xdr:colOff>847725</xdr:colOff>
          <xdr:row>207</xdr:row>
          <xdr:rowOff>219075</xdr:rowOff>
        </xdr:to>
        <xdr:sp macro="" textlink="">
          <xdr:nvSpPr>
            <xdr:cNvPr id="1284" name="Option Button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$85,000 - $110,000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207</xdr:row>
          <xdr:rowOff>19050</xdr:rowOff>
        </xdr:from>
        <xdr:to>
          <xdr:col>11</xdr:col>
          <xdr:colOff>838200</xdr:colOff>
          <xdr:row>207</xdr:row>
          <xdr:rowOff>219075</xdr:rowOff>
        </xdr:to>
        <xdr:sp macro="" textlink="">
          <xdr:nvSpPr>
            <xdr:cNvPr id="1285" name="Option Button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$110,000 - $120,000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207</xdr:row>
          <xdr:rowOff>19050</xdr:rowOff>
        </xdr:from>
        <xdr:to>
          <xdr:col>13</xdr:col>
          <xdr:colOff>561975</xdr:colOff>
          <xdr:row>207</xdr:row>
          <xdr:rowOff>219075</xdr:rowOff>
        </xdr:to>
        <xdr:sp macro="" textlink="">
          <xdr:nvSpPr>
            <xdr:cNvPr id="1286" name="Option Butto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$120,000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206</xdr:row>
          <xdr:rowOff>247650</xdr:rowOff>
        </xdr:from>
        <xdr:to>
          <xdr:col>14</xdr:col>
          <xdr:colOff>0</xdr:colOff>
          <xdr:row>208</xdr:row>
          <xdr:rowOff>0</xdr:rowOff>
        </xdr:to>
        <xdr:sp macro="" textlink="">
          <xdr:nvSpPr>
            <xdr:cNvPr id="1287" name="Group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209</xdr:row>
          <xdr:rowOff>19050</xdr:rowOff>
        </xdr:from>
        <xdr:to>
          <xdr:col>7</xdr:col>
          <xdr:colOff>742950</xdr:colOff>
          <xdr:row>209</xdr:row>
          <xdr:rowOff>219075</xdr:rowOff>
        </xdr:to>
        <xdr:sp macro="" textlink="">
          <xdr:nvSpPr>
            <xdr:cNvPr id="1288" name="Option Button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$45,000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209</xdr:row>
          <xdr:rowOff>19050</xdr:rowOff>
        </xdr:from>
        <xdr:to>
          <xdr:col>9</xdr:col>
          <xdr:colOff>847725</xdr:colOff>
          <xdr:row>209</xdr:row>
          <xdr:rowOff>219075</xdr:rowOff>
        </xdr:to>
        <xdr:sp macro="" textlink="">
          <xdr:nvSpPr>
            <xdr:cNvPr id="1289" name="Option Button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$45,000 - $50,000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209</xdr:row>
          <xdr:rowOff>19050</xdr:rowOff>
        </xdr:from>
        <xdr:to>
          <xdr:col>11</xdr:col>
          <xdr:colOff>838200</xdr:colOff>
          <xdr:row>209</xdr:row>
          <xdr:rowOff>219075</xdr:rowOff>
        </xdr:to>
        <xdr:sp macro="" textlink="">
          <xdr:nvSpPr>
            <xdr:cNvPr id="1290" name="Option Button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$50,000 - $60,000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209</xdr:row>
          <xdr:rowOff>19050</xdr:rowOff>
        </xdr:from>
        <xdr:to>
          <xdr:col>13</xdr:col>
          <xdr:colOff>561975</xdr:colOff>
          <xdr:row>209</xdr:row>
          <xdr:rowOff>219075</xdr:rowOff>
        </xdr:to>
        <xdr:sp macro="" textlink="">
          <xdr:nvSpPr>
            <xdr:cNvPr id="1291" name="Option Button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$60,000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208</xdr:row>
          <xdr:rowOff>247650</xdr:rowOff>
        </xdr:from>
        <xdr:to>
          <xdr:col>14</xdr:col>
          <xdr:colOff>0</xdr:colOff>
          <xdr:row>210</xdr:row>
          <xdr:rowOff>0</xdr:rowOff>
        </xdr:to>
        <xdr:sp macro="" textlink="">
          <xdr:nvSpPr>
            <xdr:cNvPr id="1292" name="Group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210</xdr:row>
          <xdr:rowOff>19050</xdr:rowOff>
        </xdr:from>
        <xdr:to>
          <xdr:col>7</xdr:col>
          <xdr:colOff>742950</xdr:colOff>
          <xdr:row>210</xdr:row>
          <xdr:rowOff>219075</xdr:rowOff>
        </xdr:to>
        <xdr:sp macro="" textlink="">
          <xdr:nvSpPr>
            <xdr:cNvPr id="1293" name="Option Button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 bonus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210</xdr:row>
          <xdr:rowOff>19050</xdr:rowOff>
        </xdr:from>
        <xdr:to>
          <xdr:col>9</xdr:col>
          <xdr:colOff>847725</xdr:colOff>
          <xdr:row>210</xdr:row>
          <xdr:rowOff>219075</xdr:rowOff>
        </xdr:to>
        <xdr:sp macro="" textlink="">
          <xdr:nvSpPr>
            <xdr:cNvPr id="1294" name="Option Button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40%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210</xdr:row>
          <xdr:rowOff>19050</xdr:rowOff>
        </xdr:from>
        <xdr:to>
          <xdr:col>11</xdr:col>
          <xdr:colOff>838200</xdr:colOff>
          <xdr:row>210</xdr:row>
          <xdr:rowOff>219075</xdr:rowOff>
        </xdr:to>
        <xdr:sp macro="" textlink="">
          <xdr:nvSpPr>
            <xdr:cNvPr id="1295" name="Option Button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40-60%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210</xdr:row>
          <xdr:rowOff>19050</xdr:rowOff>
        </xdr:from>
        <xdr:to>
          <xdr:col>13</xdr:col>
          <xdr:colOff>561975</xdr:colOff>
          <xdr:row>210</xdr:row>
          <xdr:rowOff>219075</xdr:rowOff>
        </xdr:to>
        <xdr:sp macro="" textlink="">
          <xdr:nvSpPr>
            <xdr:cNvPr id="1296" name="Option Button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60%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209</xdr:row>
          <xdr:rowOff>247650</xdr:rowOff>
        </xdr:from>
        <xdr:to>
          <xdr:col>14</xdr:col>
          <xdr:colOff>0</xdr:colOff>
          <xdr:row>211</xdr:row>
          <xdr:rowOff>0</xdr:rowOff>
        </xdr:to>
        <xdr:sp macro="" textlink="">
          <xdr:nvSpPr>
            <xdr:cNvPr id="1297" name="Group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211</xdr:row>
          <xdr:rowOff>19050</xdr:rowOff>
        </xdr:from>
        <xdr:to>
          <xdr:col>7</xdr:col>
          <xdr:colOff>742950</xdr:colOff>
          <xdr:row>211</xdr:row>
          <xdr:rowOff>219075</xdr:rowOff>
        </xdr:to>
        <xdr:sp macro="" textlink="">
          <xdr:nvSpPr>
            <xdr:cNvPr id="1298" name="Option Button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$50,000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211</xdr:row>
          <xdr:rowOff>19050</xdr:rowOff>
        </xdr:from>
        <xdr:to>
          <xdr:col>9</xdr:col>
          <xdr:colOff>847725</xdr:colOff>
          <xdr:row>211</xdr:row>
          <xdr:rowOff>219075</xdr:rowOff>
        </xdr:to>
        <xdr:sp macro="" textlink="">
          <xdr:nvSpPr>
            <xdr:cNvPr id="1299" name="Option Button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$50,000 - $70,000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211</xdr:row>
          <xdr:rowOff>19050</xdr:rowOff>
        </xdr:from>
        <xdr:to>
          <xdr:col>11</xdr:col>
          <xdr:colOff>838200</xdr:colOff>
          <xdr:row>211</xdr:row>
          <xdr:rowOff>219075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$70,000 -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211</xdr:row>
          <xdr:rowOff>19050</xdr:rowOff>
        </xdr:from>
        <xdr:to>
          <xdr:col>13</xdr:col>
          <xdr:colOff>561975</xdr:colOff>
          <xdr:row>211</xdr:row>
          <xdr:rowOff>219075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$75,000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210</xdr:row>
          <xdr:rowOff>247650</xdr:rowOff>
        </xdr:from>
        <xdr:to>
          <xdr:col>14</xdr:col>
          <xdr:colOff>0</xdr:colOff>
          <xdr:row>212</xdr:row>
          <xdr:rowOff>0</xdr:rowOff>
        </xdr:to>
        <xdr:sp macro="" textlink="">
          <xdr:nvSpPr>
            <xdr:cNvPr id="1302" name="Group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217</xdr:row>
          <xdr:rowOff>19050</xdr:rowOff>
        </xdr:from>
        <xdr:to>
          <xdr:col>7</xdr:col>
          <xdr:colOff>742950</xdr:colOff>
          <xdr:row>217</xdr:row>
          <xdr:rowOff>219075</xdr:rowOff>
        </xdr:to>
        <xdr:sp macro="" textlink="">
          <xdr:nvSpPr>
            <xdr:cNvPr id="1303" name="Option Butto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217</xdr:row>
          <xdr:rowOff>19050</xdr:rowOff>
        </xdr:from>
        <xdr:to>
          <xdr:col>9</xdr:col>
          <xdr:colOff>847725</xdr:colOff>
          <xdr:row>217</xdr:row>
          <xdr:rowOff>219075</xdr:rowOff>
        </xdr:to>
        <xdr:sp macro="" textlink="">
          <xdr:nvSpPr>
            <xdr:cNvPr id="1304" name="Option Button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$18 - $21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217</xdr:row>
          <xdr:rowOff>19050</xdr:rowOff>
        </xdr:from>
        <xdr:to>
          <xdr:col>11</xdr:col>
          <xdr:colOff>838200</xdr:colOff>
          <xdr:row>217</xdr:row>
          <xdr:rowOff>219075</xdr:rowOff>
        </xdr:to>
        <xdr:sp macro="" textlink="">
          <xdr:nvSpPr>
            <xdr:cNvPr id="1305" name="Option Button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$21 - $23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217</xdr:row>
          <xdr:rowOff>19050</xdr:rowOff>
        </xdr:from>
        <xdr:to>
          <xdr:col>13</xdr:col>
          <xdr:colOff>561975</xdr:colOff>
          <xdr:row>217</xdr:row>
          <xdr:rowOff>219075</xdr:rowOff>
        </xdr:to>
        <xdr:sp macro="" textlink="">
          <xdr:nvSpPr>
            <xdr:cNvPr id="1306" name="Option Button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216</xdr:row>
          <xdr:rowOff>247650</xdr:rowOff>
        </xdr:from>
        <xdr:to>
          <xdr:col>14</xdr:col>
          <xdr:colOff>0</xdr:colOff>
          <xdr:row>218</xdr:row>
          <xdr:rowOff>0</xdr:rowOff>
        </xdr:to>
        <xdr:sp macro="" textlink="">
          <xdr:nvSpPr>
            <xdr:cNvPr id="1307" name="Group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218</xdr:row>
          <xdr:rowOff>19050</xdr:rowOff>
        </xdr:from>
        <xdr:to>
          <xdr:col>7</xdr:col>
          <xdr:colOff>742950</xdr:colOff>
          <xdr:row>218</xdr:row>
          <xdr:rowOff>219075</xdr:rowOff>
        </xdr:to>
        <xdr:sp macro="" textlink="">
          <xdr:nvSpPr>
            <xdr:cNvPr id="1308" name="Option Button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218</xdr:row>
          <xdr:rowOff>19050</xdr:rowOff>
        </xdr:from>
        <xdr:to>
          <xdr:col>9</xdr:col>
          <xdr:colOff>847725</xdr:colOff>
          <xdr:row>218</xdr:row>
          <xdr:rowOff>219075</xdr:rowOff>
        </xdr:to>
        <xdr:sp macro="" textlink="">
          <xdr:nvSpPr>
            <xdr:cNvPr id="1309" name="Option Button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$20 - $22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218</xdr:row>
          <xdr:rowOff>19050</xdr:rowOff>
        </xdr:from>
        <xdr:to>
          <xdr:col>11</xdr:col>
          <xdr:colOff>838200</xdr:colOff>
          <xdr:row>218</xdr:row>
          <xdr:rowOff>219075</xdr:rowOff>
        </xdr:to>
        <xdr:sp macro="" textlink="">
          <xdr:nvSpPr>
            <xdr:cNvPr id="1310" name="Option Button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$22 - $24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218</xdr:row>
          <xdr:rowOff>19050</xdr:rowOff>
        </xdr:from>
        <xdr:to>
          <xdr:col>13</xdr:col>
          <xdr:colOff>561975</xdr:colOff>
          <xdr:row>218</xdr:row>
          <xdr:rowOff>219075</xdr:rowOff>
        </xdr:to>
        <xdr:sp macro="" textlink="">
          <xdr:nvSpPr>
            <xdr:cNvPr id="1311" name="Option Button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217</xdr:row>
          <xdr:rowOff>247650</xdr:rowOff>
        </xdr:from>
        <xdr:to>
          <xdr:col>14</xdr:col>
          <xdr:colOff>0</xdr:colOff>
          <xdr:row>219</xdr:row>
          <xdr:rowOff>0</xdr:rowOff>
        </xdr:to>
        <xdr:sp macro="" textlink="">
          <xdr:nvSpPr>
            <xdr:cNvPr id="1312" name="Group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220</xdr:row>
          <xdr:rowOff>19050</xdr:rowOff>
        </xdr:from>
        <xdr:to>
          <xdr:col>7</xdr:col>
          <xdr:colOff>742950</xdr:colOff>
          <xdr:row>220</xdr:row>
          <xdr:rowOff>219075</xdr:rowOff>
        </xdr:to>
        <xdr:sp macro="" textlink="">
          <xdr:nvSpPr>
            <xdr:cNvPr id="1313" name="Option Button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220</xdr:row>
          <xdr:rowOff>19050</xdr:rowOff>
        </xdr:from>
        <xdr:to>
          <xdr:col>9</xdr:col>
          <xdr:colOff>847725</xdr:colOff>
          <xdr:row>220</xdr:row>
          <xdr:rowOff>219075</xdr:rowOff>
        </xdr:to>
        <xdr:sp macro="" textlink="">
          <xdr:nvSpPr>
            <xdr:cNvPr id="1314" name="Option Button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$24 - $25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220</xdr:row>
          <xdr:rowOff>19050</xdr:rowOff>
        </xdr:from>
        <xdr:to>
          <xdr:col>11</xdr:col>
          <xdr:colOff>838200</xdr:colOff>
          <xdr:row>220</xdr:row>
          <xdr:rowOff>219075</xdr:rowOff>
        </xdr:to>
        <xdr:sp macro="" textlink="">
          <xdr:nvSpPr>
            <xdr:cNvPr id="1315" name="Option Button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$25 - $26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220</xdr:row>
          <xdr:rowOff>19050</xdr:rowOff>
        </xdr:from>
        <xdr:to>
          <xdr:col>13</xdr:col>
          <xdr:colOff>561975</xdr:colOff>
          <xdr:row>220</xdr:row>
          <xdr:rowOff>219075</xdr:rowOff>
        </xdr:to>
        <xdr:sp macro="" textlink="">
          <xdr:nvSpPr>
            <xdr:cNvPr id="1316" name="Option Button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219</xdr:row>
          <xdr:rowOff>247650</xdr:rowOff>
        </xdr:from>
        <xdr:to>
          <xdr:col>14</xdr:col>
          <xdr:colOff>0</xdr:colOff>
          <xdr:row>221</xdr:row>
          <xdr:rowOff>0</xdr:rowOff>
        </xdr:to>
        <xdr:sp macro="" textlink="">
          <xdr:nvSpPr>
            <xdr:cNvPr id="1317" name="Group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221</xdr:row>
          <xdr:rowOff>19050</xdr:rowOff>
        </xdr:from>
        <xdr:to>
          <xdr:col>7</xdr:col>
          <xdr:colOff>742950</xdr:colOff>
          <xdr:row>221</xdr:row>
          <xdr:rowOff>219075</xdr:rowOff>
        </xdr:to>
        <xdr:sp macro="" textlink="">
          <xdr:nvSpPr>
            <xdr:cNvPr id="1318" name="Option Button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221</xdr:row>
          <xdr:rowOff>19050</xdr:rowOff>
        </xdr:from>
        <xdr:to>
          <xdr:col>9</xdr:col>
          <xdr:colOff>847725</xdr:colOff>
          <xdr:row>221</xdr:row>
          <xdr:rowOff>219075</xdr:rowOff>
        </xdr:to>
        <xdr:sp macro="" textlink="">
          <xdr:nvSpPr>
            <xdr:cNvPr id="1319" name="Option Button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$26 - $27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221</xdr:row>
          <xdr:rowOff>19050</xdr:rowOff>
        </xdr:from>
        <xdr:to>
          <xdr:col>11</xdr:col>
          <xdr:colOff>838200</xdr:colOff>
          <xdr:row>221</xdr:row>
          <xdr:rowOff>219075</xdr:rowOff>
        </xdr:to>
        <xdr:sp macro="" textlink="">
          <xdr:nvSpPr>
            <xdr:cNvPr id="1320" name="Option Button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$27 - $28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221</xdr:row>
          <xdr:rowOff>19050</xdr:rowOff>
        </xdr:from>
        <xdr:to>
          <xdr:col>13</xdr:col>
          <xdr:colOff>561975</xdr:colOff>
          <xdr:row>221</xdr:row>
          <xdr:rowOff>219075</xdr:rowOff>
        </xdr:to>
        <xdr:sp macro="" textlink="">
          <xdr:nvSpPr>
            <xdr:cNvPr id="1321" name="Option Button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220</xdr:row>
          <xdr:rowOff>247650</xdr:rowOff>
        </xdr:from>
        <xdr:to>
          <xdr:col>14</xdr:col>
          <xdr:colOff>0</xdr:colOff>
          <xdr:row>222</xdr:row>
          <xdr:rowOff>0</xdr:rowOff>
        </xdr:to>
        <xdr:sp macro="" textlink="">
          <xdr:nvSpPr>
            <xdr:cNvPr id="1322" name="Group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223</xdr:row>
          <xdr:rowOff>19050</xdr:rowOff>
        </xdr:from>
        <xdr:to>
          <xdr:col>7</xdr:col>
          <xdr:colOff>742950</xdr:colOff>
          <xdr:row>223</xdr:row>
          <xdr:rowOff>219075</xdr:rowOff>
        </xdr:to>
        <xdr:sp macro="" textlink="">
          <xdr:nvSpPr>
            <xdr:cNvPr id="1323" name="Option Button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223</xdr:row>
          <xdr:rowOff>19050</xdr:rowOff>
        </xdr:from>
        <xdr:to>
          <xdr:col>9</xdr:col>
          <xdr:colOff>847725</xdr:colOff>
          <xdr:row>223</xdr:row>
          <xdr:rowOff>219075</xdr:rowOff>
        </xdr:to>
        <xdr:sp macro="" textlink="">
          <xdr:nvSpPr>
            <xdr:cNvPr id="1324" name="Option Button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$20 - $22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223</xdr:row>
          <xdr:rowOff>19050</xdr:rowOff>
        </xdr:from>
        <xdr:to>
          <xdr:col>11</xdr:col>
          <xdr:colOff>838200</xdr:colOff>
          <xdr:row>223</xdr:row>
          <xdr:rowOff>219075</xdr:rowOff>
        </xdr:to>
        <xdr:sp macro="" textlink="">
          <xdr:nvSpPr>
            <xdr:cNvPr id="1325" name="Option Button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$22 - $24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223</xdr:row>
          <xdr:rowOff>19050</xdr:rowOff>
        </xdr:from>
        <xdr:to>
          <xdr:col>13</xdr:col>
          <xdr:colOff>561975</xdr:colOff>
          <xdr:row>223</xdr:row>
          <xdr:rowOff>219075</xdr:rowOff>
        </xdr:to>
        <xdr:sp macro="" textlink="">
          <xdr:nvSpPr>
            <xdr:cNvPr id="1326" name="Option Button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222</xdr:row>
          <xdr:rowOff>247650</xdr:rowOff>
        </xdr:from>
        <xdr:to>
          <xdr:col>14</xdr:col>
          <xdr:colOff>0</xdr:colOff>
          <xdr:row>224</xdr:row>
          <xdr:rowOff>0</xdr:rowOff>
        </xdr:to>
        <xdr:sp macro="" textlink="">
          <xdr:nvSpPr>
            <xdr:cNvPr id="1327" name="Group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224</xdr:row>
          <xdr:rowOff>19050</xdr:rowOff>
        </xdr:from>
        <xdr:to>
          <xdr:col>7</xdr:col>
          <xdr:colOff>742950</xdr:colOff>
          <xdr:row>224</xdr:row>
          <xdr:rowOff>219075</xdr:rowOff>
        </xdr:to>
        <xdr:sp macro="" textlink="">
          <xdr:nvSpPr>
            <xdr:cNvPr id="1328" name="Option Button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224</xdr:row>
          <xdr:rowOff>19050</xdr:rowOff>
        </xdr:from>
        <xdr:to>
          <xdr:col>9</xdr:col>
          <xdr:colOff>847725</xdr:colOff>
          <xdr:row>224</xdr:row>
          <xdr:rowOff>219075</xdr:rowOff>
        </xdr:to>
        <xdr:sp macro="" textlink="">
          <xdr:nvSpPr>
            <xdr:cNvPr id="1329" name="Option Button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$22 - $25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224</xdr:row>
          <xdr:rowOff>19050</xdr:rowOff>
        </xdr:from>
        <xdr:to>
          <xdr:col>11</xdr:col>
          <xdr:colOff>838200</xdr:colOff>
          <xdr:row>224</xdr:row>
          <xdr:rowOff>219075</xdr:rowOff>
        </xdr:to>
        <xdr:sp macro="" textlink="">
          <xdr:nvSpPr>
            <xdr:cNvPr id="1330" name="Option Button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$25 - $28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224</xdr:row>
          <xdr:rowOff>19050</xdr:rowOff>
        </xdr:from>
        <xdr:to>
          <xdr:col>13</xdr:col>
          <xdr:colOff>561975</xdr:colOff>
          <xdr:row>224</xdr:row>
          <xdr:rowOff>219075</xdr:rowOff>
        </xdr:to>
        <xdr:sp macro="" textlink="">
          <xdr:nvSpPr>
            <xdr:cNvPr id="1331" name="Option Button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223</xdr:row>
          <xdr:rowOff>247650</xdr:rowOff>
        </xdr:from>
        <xdr:to>
          <xdr:col>14</xdr:col>
          <xdr:colOff>0</xdr:colOff>
          <xdr:row>225</xdr:row>
          <xdr:rowOff>0</xdr:rowOff>
        </xdr:to>
        <xdr:sp macro="" textlink="">
          <xdr:nvSpPr>
            <xdr:cNvPr id="1332" name="Group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226</xdr:row>
          <xdr:rowOff>19050</xdr:rowOff>
        </xdr:from>
        <xdr:to>
          <xdr:col>7</xdr:col>
          <xdr:colOff>742950</xdr:colOff>
          <xdr:row>226</xdr:row>
          <xdr:rowOff>219075</xdr:rowOff>
        </xdr:to>
        <xdr:sp macro="" textlink="">
          <xdr:nvSpPr>
            <xdr:cNvPr id="1334" name="Option Button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226</xdr:row>
          <xdr:rowOff>19050</xdr:rowOff>
        </xdr:from>
        <xdr:to>
          <xdr:col>9</xdr:col>
          <xdr:colOff>847725</xdr:colOff>
          <xdr:row>226</xdr:row>
          <xdr:rowOff>219075</xdr:rowOff>
        </xdr:to>
        <xdr:sp macro="" textlink="">
          <xdr:nvSpPr>
            <xdr:cNvPr id="1335" name="Option Button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$21 - $23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226</xdr:row>
          <xdr:rowOff>19050</xdr:rowOff>
        </xdr:from>
        <xdr:to>
          <xdr:col>11</xdr:col>
          <xdr:colOff>838200</xdr:colOff>
          <xdr:row>226</xdr:row>
          <xdr:rowOff>219075</xdr:rowOff>
        </xdr:to>
        <xdr:sp macro="" textlink="">
          <xdr:nvSpPr>
            <xdr:cNvPr id="1336" name="Option Button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$23 - $25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226</xdr:row>
          <xdr:rowOff>19050</xdr:rowOff>
        </xdr:from>
        <xdr:to>
          <xdr:col>13</xdr:col>
          <xdr:colOff>561975</xdr:colOff>
          <xdr:row>226</xdr:row>
          <xdr:rowOff>219075</xdr:rowOff>
        </xdr:to>
        <xdr:sp macro="" textlink="">
          <xdr:nvSpPr>
            <xdr:cNvPr id="1337" name="Option Button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225</xdr:row>
          <xdr:rowOff>247650</xdr:rowOff>
        </xdr:from>
        <xdr:to>
          <xdr:col>14</xdr:col>
          <xdr:colOff>0</xdr:colOff>
          <xdr:row>227</xdr:row>
          <xdr:rowOff>0</xdr:rowOff>
        </xdr:to>
        <xdr:sp macro="" textlink="">
          <xdr:nvSpPr>
            <xdr:cNvPr id="1338" name="Group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227</xdr:row>
          <xdr:rowOff>19050</xdr:rowOff>
        </xdr:from>
        <xdr:to>
          <xdr:col>7</xdr:col>
          <xdr:colOff>742950</xdr:colOff>
          <xdr:row>227</xdr:row>
          <xdr:rowOff>219075</xdr:rowOff>
        </xdr:to>
        <xdr:sp macro="" textlink="">
          <xdr:nvSpPr>
            <xdr:cNvPr id="1339" name="Option Button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227</xdr:row>
          <xdr:rowOff>19050</xdr:rowOff>
        </xdr:from>
        <xdr:to>
          <xdr:col>9</xdr:col>
          <xdr:colOff>847725</xdr:colOff>
          <xdr:row>227</xdr:row>
          <xdr:rowOff>219075</xdr:rowOff>
        </xdr:to>
        <xdr:sp macro="" textlink="">
          <xdr:nvSpPr>
            <xdr:cNvPr id="1340" name="Option Button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$25 - $26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227</xdr:row>
          <xdr:rowOff>19050</xdr:rowOff>
        </xdr:from>
        <xdr:to>
          <xdr:col>11</xdr:col>
          <xdr:colOff>838200</xdr:colOff>
          <xdr:row>227</xdr:row>
          <xdr:rowOff>219075</xdr:rowOff>
        </xdr:to>
        <xdr:sp macro="" textlink="">
          <xdr:nvSpPr>
            <xdr:cNvPr id="1341" name="Option Button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$26 - $28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227</xdr:row>
          <xdr:rowOff>19050</xdr:rowOff>
        </xdr:from>
        <xdr:to>
          <xdr:col>13</xdr:col>
          <xdr:colOff>561975</xdr:colOff>
          <xdr:row>227</xdr:row>
          <xdr:rowOff>219075</xdr:rowOff>
        </xdr:to>
        <xdr:sp macro="" textlink="">
          <xdr:nvSpPr>
            <xdr:cNvPr id="1342" name="Option Button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226</xdr:row>
          <xdr:rowOff>247650</xdr:rowOff>
        </xdr:from>
        <xdr:to>
          <xdr:col>14</xdr:col>
          <xdr:colOff>0</xdr:colOff>
          <xdr:row>228</xdr:row>
          <xdr:rowOff>0</xdr:rowOff>
        </xdr:to>
        <xdr:sp macro="" textlink="">
          <xdr:nvSpPr>
            <xdr:cNvPr id="1343" name="Group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229</xdr:row>
          <xdr:rowOff>19050</xdr:rowOff>
        </xdr:from>
        <xdr:to>
          <xdr:col>7</xdr:col>
          <xdr:colOff>742950</xdr:colOff>
          <xdr:row>229</xdr:row>
          <xdr:rowOff>219075</xdr:rowOff>
        </xdr:to>
        <xdr:sp macro="" textlink="">
          <xdr:nvSpPr>
            <xdr:cNvPr id="1344" name="Option Button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229</xdr:row>
          <xdr:rowOff>19050</xdr:rowOff>
        </xdr:from>
        <xdr:to>
          <xdr:col>9</xdr:col>
          <xdr:colOff>847725</xdr:colOff>
          <xdr:row>229</xdr:row>
          <xdr:rowOff>219075</xdr:rowOff>
        </xdr:to>
        <xdr:sp macro="" textlink="">
          <xdr:nvSpPr>
            <xdr:cNvPr id="1345" name="Option Button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$12 - $14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229</xdr:row>
          <xdr:rowOff>19050</xdr:rowOff>
        </xdr:from>
        <xdr:to>
          <xdr:col>11</xdr:col>
          <xdr:colOff>838200</xdr:colOff>
          <xdr:row>229</xdr:row>
          <xdr:rowOff>219075</xdr:rowOff>
        </xdr:to>
        <xdr:sp macro="" textlink="">
          <xdr:nvSpPr>
            <xdr:cNvPr id="1346" name="Option Button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$14 - $15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229</xdr:row>
          <xdr:rowOff>19050</xdr:rowOff>
        </xdr:from>
        <xdr:to>
          <xdr:col>13</xdr:col>
          <xdr:colOff>561975</xdr:colOff>
          <xdr:row>229</xdr:row>
          <xdr:rowOff>219075</xdr:rowOff>
        </xdr:to>
        <xdr:sp macro="" textlink="">
          <xdr:nvSpPr>
            <xdr:cNvPr id="1347" name="Option Button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228</xdr:row>
          <xdr:rowOff>247650</xdr:rowOff>
        </xdr:from>
        <xdr:to>
          <xdr:col>14</xdr:col>
          <xdr:colOff>0</xdr:colOff>
          <xdr:row>230</xdr:row>
          <xdr:rowOff>0</xdr:rowOff>
        </xdr:to>
        <xdr:sp macro="" textlink="">
          <xdr:nvSpPr>
            <xdr:cNvPr id="1348" name="Group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230</xdr:row>
          <xdr:rowOff>19050</xdr:rowOff>
        </xdr:from>
        <xdr:to>
          <xdr:col>7</xdr:col>
          <xdr:colOff>742950</xdr:colOff>
          <xdr:row>230</xdr:row>
          <xdr:rowOff>219075</xdr:rowOff>
        </xdr:to>
        <xdr:sp macro="" textlink="">
          <xdr:nvSpPr>
            <xdr:cNvPr id="1349" name="Option Button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230</xdr:row>
          <xdr:rowOff>19050</xdr:rowOff>
        </xdr:from>
        <xdr:to>
          <xdr:col>9</xdr:col>
          <xdr:colOff>847725</xdr:colOff>
          <xdr:row>230</xdr:row>
          <xdr:rowOff>219075</xdr:rowOff>
        </xdr:to>
        <xdr:sp macro="" textlink="">
          <xdr:nvSpPr>
            <xdr:cNvPr id="1350" name="Option Button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$14 - $15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230</xdr:row>
          <xdr:rowOff>19050</xdr:rowOff>
        </xdr:from>
        <xdr:to>
          <xdr:col>11</xdr:col>
          <xdr:colOff>838200</xdr:colOff>
          <xdr:row>230</xdr:row>
          <xdr:rowOff>219075</xdr:rowOff>
        </xdr:to>
        <xdr:sp macro="" textlink="">
          <xdr:nvSpPr>
            <xdr:cNvPr id="1351" name="Option Button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$15 -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230</xdr:row>
          <xdr:rowOff>19050</xdr:rowOff>
        </xdr:from>
        <xdr:to>
          <xdr:col>13</xdr:col>
          <xdr:colOff>561975</xdr:colOff>
          <xdr:row>230</xdr:row>
          <xdr:rowOff>219075</xdr:rowOff>
        </xdr:to>
        <xdr:sp macro="" textlink="">
          <xdr:nvSpPr>
            <xdr:cNvPr id="1352" name="Option Button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229</xdr:row>
          <xdr:rowOff>247650</xdr:rowOff>
        </xdr:from>
        <xdr:to>
          <xdr:col>14</xdr:col>
          <xdr:colOff>0</xdr:colOff>
          <xdr:row>231</xdr:row>
          <xdr:rowOff>0</xdr:rowOff>
        </xdr:to>
        <xdr:sp macro="" textlink="">
          <xdr:nvSpPr>
            <xdr:cNvPr id="1353" name="Group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232</xdr:row>
          <xdr:rowOff>19050</xdr:rowOff>
        </xdr:from>
        <xdr:to>
          <xdr:col>7</xdr:col>
          <xdr:colOff>742950</xdr:colOff>
          <xdr:row>232</xdr:row>
          <xdr:rowOff>219075</xdr:rowOff>
        </xdr:to>
        <xdr:sp macro="" textlink="">
          <xdr:nvSpPr>
            <xdr:cNvPr id="1354" name="Option Button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232</xdr:row>
          <xdr:rowOff>19050</xdr:rowOff>
        </xdr:from>
        <xdr:to>
          <xdr:col>9</xdr:col>
          <xdr:colOff>847725</xdr:colOff>
          <xdr:row>232</xdr:row>
          <xdr:rowOff>219075</xdr:rowOff>
        </xdr:to>
        <xdr:sp macro="" textlink="">
          <xdr:nvSpPr>
            <xdr:cNvPr id="1355" name="Option Button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$14 - $15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232</xdr:row>
          <xdr:rowOff>19050</xdr:rowOff>
        </xdr:from>
        <xdr:to>
          <xdr:col>11</xdr:col>
          <xdr:colOff>838200</xdr:colOff>
          <xdr:row>232</xdr:row>
          <xdr:rowOff>219075</xdr:rowOff>
        </xdr:to>
        <xdr:sp macro="" textlink="">
          <xdr:nvSpPr>
            <xdr:cNvPr id="1356" name="Option Button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$15 -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232</xdr:row>
          <xdr:rowOff>19050</xdr:rowOff>
        </xdr:from>
        <xdr:to>
          <xdr:col>13</xdr:col>
          <xdr:colOff>561975</xdr:colOff>
          <xdr:row>232</xdr:row>
          <xdr:rowOff>219075</xdr:rowOff>
        </xdr:to>
        <xdr:sp macro="" textlink="">
          <xdr:nvSpPr>
            <xdr:cNvPr id="1357" name="Option Button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231</xdr:row>
          <xdr:rowOff>247650</xdr:rowOff>
        </xdr:from>
        <xdr:to>
          <xdr:col>14</xdr:col>
          <xdr:colOff>0</xdr:colOff>
          <xdr:row>233</xdr:row>
          <xdr:rowOff>0</xdr:rowOff>
        </xdr:to>
        <xdr:sp macro="" textlink="">
          <xdr:nvSpPr>
            <xdr:cNvPr id="1358" name="Group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233</xdr:row>
          <xdr:rowOff>19050</xdr:rowOff>
        </xdr:from>
        <xdr:to>
          <xdr:col>7</xdr:col>
          <xdr:colOff>742950</xdr:colOff>
          <xdr:row>233</xdr:row>
          <xdr:rowOff>219075</xdr:rowOff>
        </xdr:to>
        <xdr:sp macro="" textlink="">
          <xdr:nvSpPr>
            <xdr:cNvPr id="1359" name="Option Button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233</xdr:row>
          <xdr:rowOff>19050</xdr:rowOff>
        </xdr:from>
        <xdr:to>
          <xdr:col>9</xdr:col>
          <xdr:colOff>847725</xdr:colOff>
          <xdr:row>233</xdr:row>
          <xdr:rowOff>219075</xdr:rowOff>
        </xdr:to>
        <xdr:sp macro="" textlink="">
          <xdr:nvSpPr>
            <xdr:cNvPr id="1360" name="Option Button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$15 -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233</xdr:row>
          <xdr:rowOff>19050</xdr:rowOff>
        </xdr:from>
        <xdr:to>
          <xdr:col>11</xdr:col>
          <xdr:colOff>838200</xdr:colOff>
          <xdr:row>233</xdr:row>
          <xdr:rowOff>219075</xdr:rowOff>
        </xdr:to>
        <xdr:sp macro="" textlink="">
          <xdr:nvSpPr>
            <xdr:cNvPr id="1361" name="Option Button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$16 - $17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233</xdr:row>
          <xdr:rowOff>19050</xdr:rowOff>
        </xdr:from>
        <xdr:to>
          <xdr:col>13</xdr:col>
          <xdr:colOff>561975</xdr:colOff>
          <xdr:row>233</xdr:row>
          <xdr:rowOff>219075</xdr:rowOff>
        </xdr:to>
        <xdr:sp macro="" textlink="">
          <xdr:nvSpPr>
            <xdr:cNvPr id="1362" name="Option Button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232</xdr:row>
          <xdr:rowOff>247650</xdr:rowOff>
        </xdr:from>
        <xdr:to>
          <xdr:col>14</xdr:col>
          <xdr:colOff>0</xdr:colOff>
          <xdr:row>234</xdr:row>
          <xdr:rowOff>0</xdr:rowOff>
        </xdr:to>
        <xdr:sp macro="" textlink="">
          <xdr:nvSpPr>
            <xdr:cNvPr id="1363" name="Group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235</xdr:row>
          <xdr:rowOff>19050</xdr:rowOff>
        </xdr:from>
        <xdr:to>
          <xdr:col>7</xdr:col>
          <xdr:colOff>742950</xdr:colOff>
          <xdr:row>235</xdr:row>
          <xdr:rowOff>219075</xdr:rowOff>
        </xdr:to>
        <xdr:sp macro="" textlink="">
          <xdr:nvSpPr>
            <xdr:cNvPr id="1364" name="Option Button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235</xdr:row>
          <xdr:rowOff>19050</xdr:rowOff>
        </xdr:from>
        <xdr:to>
          <xdr:col>9</xdr:col>
          <xdr:colOff>847725</xdr:colOff>
          <xdr:row>235</xdr:row>
          <xdr:rowOff>219075</xdr:rowOff>
        </xdr:to>
        <xdr:sp macro="" textlink="">
          <xdr:nvSpPr>
            <xdr:cNvPr id="1365" name="Option Button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$12 - $14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235</xdr:row>
          <xdr:rowOff>19050</xdr:rowOff>
        </xdr:from>
        <xdr:to>
          <xdr:col>11</xdr:col>
          <xdr:colOff>838200</xdr:colOff>
          <xdr:row>235</xdr:row>
          <xdr:rowOff>219075</xdr:rowOff>
        </xdr:to>
        <xdr:sp macro="" textlink="">
          <xdr:nvSpPr>
            <xdr:cNvPr id="1366" name="Option Button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$14 - $15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235</xdr:row>
          <xdr:rowOff>19050</xdr:rowOff>
        </xdr:from>
        <xdr:to>
          <xdr:col>13</xdr:col>
          <xdr:colOff>561975</xdr:colOff>
          <xdr:row>235</xdr:row>
          <xdr:rowOff>219075</xdr:rowOff>
        </xdr:to>
        <xdr:sp macro="" textlink="">
          <xdr:nvSpPr>
            <xdr:cNvPr id="1367" name="Option Button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234</xdr:row>
          <xdr:rowOff>247650</xdr:rowOff>
        </xdr:from>
        <xdr:to>
          <xdr:col>14</xdr:col>
          <xdr:colOff>0</xdr:colOff>
          <xdr:row>236</xdr:row>
          <xdr:rowOff>0</xdr:rowOff>
        </xdr:to>
        <xdr:sp macro="" textlink="">
          <xdr:nvSpPr>
            <xdr:cNvPr id="1368" name="Group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236</xdr:row>
          <xdr:rowOff>19050</xdr:rowOff>
        </xdr:from>
        <xdr:to>
          <xdr:col>7</xdr:col>
          <xdr:colOff>742950</xdr:colOff>
          <xdr:row>236</xdr:row>
          <xdr:rowOff>219075</xdr:rowOff>
        </xdr:to>
        <xdr:sp macro="" textlink="">
          <xdr:nvSpPr>
            <xdr:cNvPr id="1369" name="Option Button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236</xdr:row>
          <xdr:rowOff>19050</xdr:rowOff>
        </xdr:from>
        <xdr:to>
          <xdr:col>9</xdr:col>
          <xdr:colOff>847725</xdr:colOff>
          <xdr:row>236</xdr:row>
          <xdr:rowOff>219075</xdr:rowOff>
        </xdr:to>
        <xdr:sp macro="" textlink="">
          <xdr:nvSpPr>
            <xdr:cNvPr id="1370" name="Option Button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$15 -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236</xdr:row>
          <xdr:rowOff>19050</xdr:rowOff>
        </xdr:from>
        <xdr:to>
          <xdr:col>11</xdr:col>
          <xdr:colOff>838200</xdr:colOff>
          <xdr:row>236</xdr:row>
          <xdr:rowOff>219075</xdr:rowOff>
        </xdr:to>
        <xdr:sp macro="" textlink="">
          <xdr:nvSpPr>
            <xdr:cNvPr id="1371" name="Option Button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$16 - $17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236</xdr:row>
          <xdr:rowOff>19050</xdr:rowOff>
        </xdr:from>
        <xdr:to>
          <xdr:col>13</xdr:col>
          <xdr:colOff>561975</xdr:colOff>
          <xdr:row>236</xdr:row>
          <xdr:rowOff>219075</xdr:rowOff>
        </xdr:to>
        <xdr:sp macro="" textlink="">
          <xdr:nvSpPr>
            <xdr:cNvPr id="1372" name="Option Button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235</xdr:row>
          <xdr:rowOff>247650</xdr:rowOff>
        </xdr:from>
        <xdr:to>
          <xdr:col>14</xdr:col>
          <xdr:colOff>0</xdr:colOff>
          <xdr:row>237</xdr:row>
          <xdr:rowOff>0</xdr:rowOff>
        </xdr:to>
        <xdr:sp macro="" textlink="">
          <xdr:nvSpPr>
            <xdr:cNvPr id="1373" name="Group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238</xdr:row>
          <xdr:rowOff>19050</xdr:rowOff>
        </xdr:from>
        <xdr:to>
          <xdr:col>7</xdr:col>
          <xdr:colOff>742950</xdr:colOff>
          <xdr:row>238</xdr:row>
          <xdr:rowOff>219075</xdr:rowOff>
        </xdr:to>
        <xdr:sp macro="" textlink="">
          <xdr:nvSpPr>
            <xdr:cNvPr id="1374" name="Option Button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238</xdr:row>
          <xdr:rowOff>19050</xdr:rowOff>
        </xdr:from>
        <xdr:to>
          <xdr:col>9</xdr:col>
          <xdr:colOff>847725</xdr:colOff>
          <xdr:row>238</xdr:row>
          <xdr:rowOff>219075</xdr:rowOff>
        </xdr:to>
        <xdr:sp macro="" textlink="">
          <xdr:nvSpPr>
            <xdr:cNvPr id="1375" name="Option Button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$15 -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238</xdr:row>
          <xdr:rowOff>19050</xdr:rowOff>
        </xdr:from>
        <xdr:to>
          <xdr:col>11</xdr:col>
          <xdr:colOff>838200</xdr:colOff>
          <xdr:row>238</xdr:row>
          <xdr:rowOff>219075</xdr:rowOff>
        </xdr:to>
        <xdr:sp macro="" textlink="">
          <xdr:nvSpPr>
            <xdr:cNvPr id="1376" name="Option Button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$16 - $17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238</xdr:row>
          <xdr:rowOff>19050</xdr:rowOff>
        </xdr:from>
        <xdr:to>
          <xdr:col>13</xdr:col>
          <xdr:colOff>561975</xdr:colOff>
          <xdr:row>238</xdr:row>
          <xdr:rowOff>219075</xdr:rowOff>
        </xdr:to>
        <xdr:sp macro="" textlink="">
          <xdr:nvSpPr>
            <xdr:cNvPr id="1377" name="Option Button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237</xdr:row>
          <xdr:rowOff>247650</xdr:rowOff>
        </xdr:from>
        <xdr:to>
          <xdr:col>14</xdr:col>
          <xdr:colOff>0</xdr:colOff>
          <xdr:row>239</xdr:row>
          <xdr:rowOff>0</xdr:rowOff>
        </xdr:to>
        <xdr:sp macro="" textlink="">
          <xdr:nvSpPr>
            <xdr:cNvPr id="1378" name="Group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239</xdr:row>
          <xdr:rowOff>19050</xdr:rowOff>
        </xdr:from>
        <xdr:to>
          <xdr:col>7</xdr:col>
          <xdr:colOff>742950</xdr:colOff>
          <xdr:row>239</xdr:row>
          <xdr:rowOff>219075</xdr:rowOff>
        </xdr:to>
        <xdr:sp macro="" textlink="">
          <xdr:nvSpPr>
            <xdr:cNvPr id="1379" name="Option Button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239</xdr:row>
          <xdr:rowOff>19050</xdr:rowOff>
        </xdr:from>
        <xdr:to>
          <xdr:col>9</xdr:col>
          <xdr:colOff>847725</xdr:colOff>
          <xdr:row>239</xdr:row>
          <xdr:rowOff>219075</xdr:rowOff>
        </xdr:to>
        <xdr:sp macro="" textlink="">
          <xdr:nvSpPr>
            <xdr:cNvPr id="1380" name="Option Button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$16 - $17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239</xdr:row>
          <xdr:rowOff>19050</xdr:rowOff>
        </xdr:from>
        <xdr:to>
          <xdr:col>11</xdr:col>
          <xdr:colOff>838200</xdr:colOff>
          <xdr:row>239</xdr:row>
          <xdr:rowOff>219075</xdr:rowOff>
        </xdr:to>
        <xdr:sp macro="" textlink="">
          <xdr:nvSpPr>
            <xdr:cNvPr id="1381" name="Option Button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$17 - $18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239</xdr:row>
          <xdr:rowOff>19050</xdr:rowOff>
        </xdr:from>
        <xdr:to>
          <xdr:col>13</xdr:col>
          <xdr:colOff>561975</xdr:colOff>
          <xdr:row>239</xdr:row>
          <xdr:rowOff>219075</xdr:rowOff>
        </xdr:to>
        <xdr:sp macro="" textlink="">
          <xdr:nvSpPr>
            <xdr:cNvPr id="1382" name="Option Button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238</xdr:row>
          <xdr:rowOff>247650</xdr:rowOff>
        </xdr:from>
        <xdr:to>
          <xdr:col>14</xdr:col>
          <xdr:colOff>0</xdr:colOff>
          <xdr:row>240</xdr:row>
          <xdr:rowOff>0</xdr:rowOff>
        </xdr:to>
        <xdr:sp macro="" textlink="">
          <xdr:nvSpPr>
            <xdr:cNvPr id="1383" name="Group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241</xdr:row>
          <xdr:rowOff>19050</xdr:rowOff>
        </xdr:from>
        <xdr:to>
          <xdr:col>7</xdr:col>
          <xdr:colOff>742950</xdr:colOff>
          <xdr:row>241</xdr:row>
          <xdr:rowOff>219075</xdr:rowOff>
        </xdr:to>
        <xdr:sp macro="" textlink="">
          <xdr:nvSpPr>
            <xdr:cNvPr id="1384" name="Option Button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241</xdr:row>
          <xdr:rowOff>19050</xdr:rowOff>
        </xdr:from>
        <xdr:to>
          <xdr:col>9</xdr:col>
          <xdr:colOff>847725</xdr:colOff>
          <xdr:row>241</xdr:row>
          <xdr:rowOff>219075</xdr:rowOff>
        </xdr:to>
        <xdr:sp macro="" textlink="">
          <xdr:nvSpPr>
            <xdr:cNvPr id="1385" name="Option Button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$14 - $15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241</xdr:row>
          <xdr:rowOff>19050</xdr:rowOff>
        </xdr:from>
        <xdr:to>
          <xdr:col>11</xdr:col>
          <xdr:colOff>838200</xdr:colOff>
          <xdr:row>241</xdr:row>
          <xdr:rowOff>219075</xdr:rowOff>
        </xdr:to>
        <xdr:sp macro="" textlink="">
          <xdr:nvSpPr>
            <xdr:cNvPr id="1386" name="Option Button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$15 -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241</xdr:row>
          <xdr:rowOff>19050</xdr:rowOff>
        </xdr:from>
        <xdr:to>
          <xdr:col>13</xdr:col>
          <xdr:colOff>561975</xdr:colOff>
          <xdr:row>241</xdr:row>
          <xdr:rowOff>219075</xdr:rowOff>
        </xdr:to>
        <xdr:sp macro="" textlink="">
          <xdr:nvSpPr>
            <xdr:cNvPr id="1387" name="Option Button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240</xdr:row>
          <xdr:rowOff>247650</xdr:rowOff>
        </xdr:from>
        <xdr:to>
          <xdr:col>14</xdr:col>
          <xdr:colOff>0</xdr:colOff>
          <xdr:row>242</xdr:row>
          <xdr:rowOff>0</xdr:rowOff>
        </xdr:to>
        <xdr:sp macro="" textlink="">
          <xdr:nvSpPr>
            <xdr:cNvPr id="1388" name="Group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242</xdr:row>
          <xdr:rowOff>19050</xdr:rowOff>
        </xdr:from>
        <xdr:to>
          <xdr:col>7</xdr:col>
          <xdr:colOff>742950</xdr:colOff>
          <xdr:row>242</xdr:row>
          <xdr:rowOff>219075</xdr:rowOff>
        </xdr:to>
        <xdr:sp macro="" textlink="">
          <xdr:nvSpPr>
            <xdr:cNvPr id="1389" name="Option Button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242</xdr:row>
          <xdr:rowOff>19050</xdr:rowOff>
        </xdr:from>
        <xdr:to>
          <xdr:col>9</xdr:col>
          <xdr:colOff>847725</xdr:colOff>
          <xdr:row>242</xdr:row>
          <xdr:rowOff>219075</xdr:rowOff>
        </xdr:to>
        <xdr:sp macro="" textlink="">
          <xdr:nvSpPr>
            <xdr:cNvPr id="1390" name="Option Button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$15 -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242</xdr:row>
          <xdr:rowOff>19050</xdr:rowOff>
        </xdr:from>
        <xdr:to>
          <xdr:col>11</xdr:col>
          <xdr:colOff>838200</xdr:colOff>
          <xdr:row>242</xdr:row>
          <xdr:rowOff>219075</xdr:rowOff>
        </xdr:to>
        <xdr:sp macro="" textlink="">
          <xdr:nvSpPr>
            <xdr:cNvPr id="1391" name="Option Button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$16 - $18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242</xdr:row>
          <xdr:rowOff>19050</xdr:rowOff>
        </xdr:from>
        <xdr:to>
          <xdr:col>13</xdr:col>
          <xdr:colOff>561975</xdr:colOff>
          <xdr:row>242</xdr:row>
          <xdr:rowOff>219075</xdr:rowOff>
        </xdr:to>
        <xdr:sp macro="" textlink="">
          <xdr:nvSpPr>
            <xdr:cNvPr id="1392" name="Option Button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241</xdr:row>
          <xdr:rowOff>247650</xdr:rowOff>
        </xdr:from>
        <xdr:to>
          <xdr:col>14</xdr:col>
          <xdr:colOff>0</xdr:colOff>
          <xdr:row>243</xdr:row>
          <xdr:rowOff>0</xdr:rowOff>
        </xdr:to>
        <xdr:sp macro="" textlink="">
          <xdr:nvSpPr>
            <xdr:cNvPr id="1393" name="Group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244</xdr:row>
          <xdr:rowOff>19050</xdr:rowOff>
        </xdr:from>
        <xdr:to>
          <xdr:col>7</xdr:col>
          <xdr:colOff>742950</xdr:colOff>
          <xdr:row>244</xdr:row>
          <xdr:rowOff>219075</xdr:rowOff>
        </xdr:to>
        <xdr:sp macro="" textlink="">
          <xdr:nvSpPr>
            <xdr:cNvPr id="1394" name="Option Button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244</xdr:row>
          <xdr:rowOff>19050</xdr:rowOff>
        </xdr:from>
        <xdr:to>
          <xdr:col>9</xdr:col>
          <xdr:colOff>847725</xdr:colOff>
          <xdr:row>244</xdr:row>
          <xdr:rowOff>219075</xdr:rowOff>
        </xdr:to>
        <xdr:sp macro="" textlink="">
          <xdr:nvSpPr>
            <xdr:cNvPr id="1395" name="Option Button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$16 - $17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244</xdr:row>
          <xdr:rowOff>19050</xdr:rowOff>
        </xdr:from>
        <xdr:to>
          <xdr:col>11</xdr:col>
          <xdr:colOff>838200</xdr:colOff>
          <xdr:row>244</xdr:row>
          <xdr:rowOff>219075</xdr:rowOff>
        </xdr:to>
        <xdr:sp macro="" textlink="">
          <xdr:nvSpPr>
            <xdr:cNvPr id="1396" name="Option Button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$17 - $18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244</xdr:row>
          <xdr:rowOff>19050</xdr:rowOff>
        </xdr:from>
        <xdr:to>
          <xdr:col>13</xdr:col>
          <xdr:colOff>561975</xdr:colOff>
          <xdr:row>244</xdr:row>
          <xdr:rowOff>219075</xdr:rowOff>
        </xdr:to>
        <xdr:sp macro="" textlink="">
          <xdr:nvSpPr>
            <xdr:cNvPr id="1397" name="Option Button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243</xdr:row>
          <xdr:rowOff>247650</xdr:rowOff>
        </xdr:from>
        <xdr:to>
          <xdr:col>14</xdr:col>
          <xdr:colOff>0</xdr:colOff>
          <xdr:row>245</xdr:row>
          <xdr:rowOff>0</xdr:rowOff>
        </xdr:to>
        <xdr:sp macro="" textlink="">
          <xdr:nvSpPr>
            <xdr:cNvPr id="1398" name="Group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245</xdr:row>
          <xdr:rowOff>19050</xdr:rowOff>
        </xdr:from>
        <xdr:to>
          <xdr:col>7</xdr:col>
          <xdr:colOff>742950</xdr:colOff>
          <xdr:row>245</xdr:row>
          <xdr:rowOff>219075</xdr:rowOff>
        </xdr:to>
        <xdr:sp macro="" textlink="">
          <xdr:nvSpPr>
            <xdr:cNvPr id="1404" name="Option Button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Under $18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245</xdr:row>
          <xdr:rowOff>19050</xdr:rowOff>
        </xdr:from>
        <xdr:to>
          <xdr:col>9</xdr:col>
          <xdr:colOff>847725</xdr:colOff>
          <xdr:row>245</xdr:row>
          <xdr:rowOff>219075</xdr:rowOff>
        </xdr:to>
        <xdr:sp macro="" textlink="">
          <xdr:nvSpPr>
            <xdr:cNvPr id="1405" name="Option Button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$18 - $19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245</xdr:row>
          <xdr:rowOff>19050</xdr:rowOff>
        </xdr:from>
        <xdr:to>
          <xdr:col>11</xdr:col>
          <xdr:colOff>838200</xdr:colOff>
          <xdr:row>245</xdr:row>
          <xdr:rowOff>219075</xdr:rowOff>
        </xdr:to>
        <xdr:sp macro="" textlink="">
          <xdr:nvSpPr>
            <xdr:cNvPr id="1406" name="Option Button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$19 - $20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245</xdr:row>
          <xdr:rowOff>19050</xdr:rowOff>
        </xdr:from>
        <xdr:to>
          <xdr:col>13</xdr:col>
          <xdr:colOff>561975</xdr:colOff>
          <xdr:row>245</xdr:row>
          <xdr:rowOff>219075</xdr:rowOff>
        </xdr:to>
        <xdr:sp macro="" textlink="">
          <xdr:nvSpPr>
            <xdr:cNvPr id="1407" name="Option Button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 $20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244</xdr:row>
          <xdr:rowOff>247650</xdr:rowOff>
        </xdr:from>
        <xdr:to>
          <xdr:col>14</xdr:col>
          <xdr:colOff>0</xdr:colOff>
          <xdr:row>246</xdr:row>
          <xdr:rowOff>0</xdr:rowOff>
        </xdr:to>
        <xdr:sp macro="" textlink="">
          <xdr:nvSpPr>
            <xdr:cNvPr id="1408" name="Group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41910</xdr:colOff>
      <xdr:row>0</xdr:row>
      <xdr:rowOff>41910</xdr:rowOff>
    </xdr:from>
    <xdr:to>
      <xdr:col>3</xdr:col>
      <xdr:colOff>243840</xdr:colOff>
      <xdr:row>2</xdr:row>
      <xdr:rowOff>247650</xdr:rowOff>
    </xdr:to>
    <xdr:pic>
      <xdr:nvPicPr>
        <xdr:cNvPr id="354" name="Picture 15" descr="TRSA_Tagline_CMYK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" y="41910"/>
          <a:ext cx="1291590" cy="6400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8.xml"/><Relationship Id="rId299" Type="http://schemas.openxmlformats.org/officeDocument/2006/relationships/ctrlProp" Target="../ctrlProps/ctrlProp290.xml"/><Relationship Id="rId21" Type="http://schemas.openxmlformats.org/officeDocument/2006/relationships/ctrlProp" Target="../ctrlProps/ctrlProp12.xml"/><Relationship Id="rId63" Type="http://schemas.openxmlformats.org/officeDocument/2006/relationships/ctrlProp" Target="../ctrlProps/ctrlProp54.xml"/><Relationship Id="rId159" Type="http://schemas.openxmlformats.org/officeDocument/2006/relationships/ctrlProp" Target="../ctrlProps/ctrlProp150.xml"/><Relationship Id="rId324" Type="http://schemas.openxmlformats.org/officeDocument/2006/relationships/ctrlProp" Target="../ctrlProps/ctrlProp315.xml"/><Relationship Id="rId170" Type="http://schemas.openxmlformats.org/officeDocument/2006/relationships/ctrlProp" Target="../ctrlProps/ctrlProp161.xml"/><Relationship Id="rId226" Type="http://schemas.openxmlformats.org/officeDocument/2006/relationships/ctrlProp" Target="../ctrlProps/ctrlProp217.xml"/><Relationship Id="rId268" Type="http://schemas.openxmlformats.org/officeDocument/2006/relationships/ctrlProp" Target="../ctrlProps/ctrlProp259.xml"/><Relationship Id="rId32" Type="http://schemas.openxmlformats.org/officeDocument/2006/relationships/ctrlProp" Target="../ctrlProps/ctrlProp23.xml"/><Relationship Id="rId74" Type="http://schemas.openxmlformats.org/officeDocument/2006/relationships/ctrlProp" Target="../ctrlProps/ctrlProp65.xml"/><Relationship Id="rId128" Type="http://schemas.openxmlformats.org/officeDocument/2006/relationships/ctrlProp" Target="../ctrlProps/ctrlProp119.xml"/><Relationship Id="rId335" Type="http://schemas.openxmlformats.org/officeDocument/2006/relationships/ctrlProp" Target="../ctrlProps/ctrlProp326.xml"/><Relationship Id="rId5" Type="http://schemas.openxmlformats.org/officeDocument/2006/relationships/hyperlink" Target="mailto:surveys@mackayresearchgroup.com" TargetMode="External"/><Relationship Id="rId181" Type="http://schemas.openxmlformats.org/officeDocument/2006/relationships/ctrlProp" Target="../ctrlProps/ctrlProp172.xml"/><Relationship Id="rId237" Type="http://schemas.openxmlformats.org/officeDocument/2006/relationships/ctrlProp" Target="../ctrlProps/ctrlProp228.xml"/><Relationship Id="rId279" Type="http://schemas.openxmlformats.org/officeDocument/2006/relationships/ctrlProp" Target="../ctrlProps/ctrlProp270.xml"/><Relationship Id="rId43" Type="http://schemas.openxmlformats.org/officeDocument/2006/relationships/ctrlProp" Target="../ctrlProps/ctrlProp34.xml"/><Relationship Id="rId139" Type="http://schemas.openxmlformats.org/officeDocument/2006/relationships/ctrlProp" Target="../ctrlProps/ctrlProp130.xml"/><Relationship Id="rId290" Type="http://schemas.openxmlformats.org/officeDocument/2006/relationships/ctrlProp" Target="../ctrlProps/ctrlProp281.xml"/><Relationship Id="rId304" Type="http://schemas.openxmlformats.org/officeDocument/2006/relationships/ctrlProp" Target="../ctrlProps/ctrlProp295.xml"/><Relationship Id="rId346" Type="http://schemas.openxmlformats.org/officeDocument/2006/relationships/ctrlProp" Target="../ctrlProps/ctrlProp337.xml"/><Relationship Id="rId85" Type="http://schemas.openxmlformats.org/officeDocument/2006/relationships/ctrlProp" Target="../ctrlProps/ctrlProp76.xml"/><Relationship Id="rId150" Type="http://schemas.openxmlformats.org/officeDocument/2006/relationships/ctrlProp" Target="../ctrlProps/ctrlProp141.xml"/><Relationship Id="rId192" Type="http://schemas.openxmlformats.org/officeDocument/2006/relationships/ctrlProp" Target="../ctrlProps/ctrlProp183.xml"/><Relationship Id="rId206" Type="http://schemas.openxmlformats.org/officeDocument/2006/relationships/ctrlProp" Target="../ctrlProps/ctrlProp197.xml"/><Relationship Id="rId248" Type="http://schemas.openxmlformats.org/officeDocument/2006/relationships/ctrlProp" Target="../ctrlProps/ctrlProp239.xml"/><Relationship Id="rId12" Type="http://schemas.openxmlformats.org/officeDocument/2006/relationships/ctrlProp" Target="../ctrlProps/ctrlProp3.xml"/><Relationship Id="rId108" Type="http://schemas.openxmlformats.org/officeDocument/2006/relationships/ctrlProp" Target="../ctrlProps/ctrlProp99.xml"/><Relationship Id="rId315" Type="http://schemas.openxmlformats.org/officeDocument/2006/relationships/ctrlProp" Target="../ctrlProps/ctrlProp306.xml"/><Relationship Id="rId357" Type="http://schemas.openxmlformats.org/officeDocument/2006/relationships/ctrlProp" Target="../ctrlProps/ctrlProp348.xml"/><Relationship Id="rId54" Type="http://schemas.openxmlformats.org/officeDocument/2006/relationships/ctrlProp" Target="../ctrlProps/ctrlProp45.xml"/><Relationship Id="rId96" Type="http://schemas.openxmlformats.org/officeDocument/2006/relationships/ctrlProp" Target="../ctrlProps/ctrlProp87.xml"/><Relationship Id="rId161" Type="http://schemas.openxmlformats.org/officeDocument/2006/relationships/ctrlProp" Target="../ctrlProps/ctrlProp152.xml"/><Relationship Id="rId217" Type="http://schemas.openxmlformats.org/officeDocument/2006/relationships/ctrlProp" Target="../ctrlProps/ctrlProp208.xml"/><Relationship Id="rId259" Type="http://schemas.openxmlformats.org/officeDocument/2006/relationships/ctrlProp" Target="../ctrlProps/ctrlProp250.xml"/><Relationship Id="rId23" Type="http://schemas.openxmlformats.org/officeDocument/2006/relationships/ctrlProp" Target="../ctrlProps/ctrlProp14.xml"/><Relationship Id="rId119" Type="http://schemas.openxmlformats.org/officeDocument/2006/relationships/ctrlProp" Target="../ctrlProps/ctrlProp110.xml"/><Relationship Id="rId270" Type="http://schemas.openxmlformats.org/officeDocument/2006/relationships/ctrlProp" Target="../ctrlProps/ctrlProp261.xml"/><Relationship Id="rId326" Type="http://schemas.openxmlformats.org/officeDocument/2006/relationships/ctrlProp" Target="../ctrlProps/ctrlProp317.xml"/><Relationship Id="rId65" Type="http://schemas.openxmlformats.org/officeDocument/2006/relationships/ctrlProp" Target="../ctrlProps/ctrlProp56.xml"/><Relationship Id="rId130" Type="http://schemas.openxmlformats.org/officeDocument/2006/relationships/ctrlProp" Target="../ctrlProps/ctrlProp121.xml"/><Relationship Id="rId172" Type="http://schemas.openxmlformats.org/officeDocument/2006/relationships/ctrlProp" Target="../ctrlProps/ctrlProp163.xml"/><Relationship Id="rId228" Type="http://schemas.openxmlformats.org/officeDocument/2006/relationships/ctrlProp" Target="../ctrlProps/ctrlProp219.xml"/><Relationship Id="rId281" Type="http://schemas.openxmlformats.org/officeDocument/2006/relationships/ctrlProp" Target="../ctrlProps/ctrlProp272.xml"/><Relationship Id="rId337" Type="http://schemas.openxmlformats.org/officeDocument/2006/relationships/ctrlProp" Target="../ctrlProps/ctrlProp328.xml"/><Relationship Id="rId34" Type="http://schemas.openxmlformats.org/officeDocument/2006/relationships/ctrlProp" Target="../ctrlProps/ctrlProp25.xml"/><Relationship Id="rId76" Type="http://schemas.openxmlformats.org/officeDocument/2006/relationships/ctrlProp" Target="../ctrlProps/ctrlProp67.xml"/><Relationship Id="rId141" Type="http://schemas.openxmlformats.org/officeDocument/2006/relationships/ctrlProp" Target="../ctrlProps/ctrlProp132.xml"/><Relationship Id="rId7" Type="http://schemas.openxmlformats.org/officeDocument/2006/relationships/printerSettings" Target="../printerSettings/printerSettings1.bin"/><Relationship Id="rId183" Type="http://schemas.openxmlformats.org/officeDocument/2006/relationships/ctrlProp" Target="../ctrlProps/ctrlProp174.xml"/><Relationship Id="rId239" Type="http://schemas.openxmlformats.org/officeDocument/2006/relationships/ctrlProp" Target="../ctrlProps/ctrlProp230.xml"/><Relationship Id="rId250" Type="http://schemas.openxmlformats.org/officeDocument/2006/relationships/ctrlProp" Target="../ctrlProps/ctrlProp241.xml"/><Relationship Id="rId292" Type="http://schemas.openxmlformats.org/officeDocument/2006/relationships/ctrlProp" Target="../ctrlProps/ctrlProp283.xml"/><Relationship Id="rId306" Type="http://schemas.openxmlformats.org/officeDocument/2006/relationships/ctrlProp" Target="../ctrlProps/ctrlProp297.xml"/><Relationship Id="rId45" Type="http://schemas.openxmlformats.org/officeDocument/2006/relationships/ctrlProp" Target="../ctrlProps/ctrlProp36.xml"/><Relationship Id="rId87" Type="http://schemas.openxmlformats.org/officeDocument/2006/relationships/ctrlProp" Target="../ctrlProps/ctrlProp78.xml"/><Relationship Id="rId110" Type="http://schemas.openxmlformats.org/officeDocument/2006/relationships/ctrlProp" Target="../ctrlProps/ctrlProp101.xml"/><Relationship Id="rId348" Type="http://schemas.openxmlformats.org/officeDocument/2006/relationships/ctrlProp" Target="../ctrlProps/ctrlProp339.xml"/><Relationship Id="rId152" Type="http://schemas.openxmlformats.org/officeDocument/2006/relationships/ctrlProp" Target="../ctrlProps/ctrlProp143.xml"/><Relationship Id="rId194" Type="http://schemas.openxmlformats.org/officeDocument/2006/relationships/ctrlProp" Target="../ctrlProps/ctrlProp185.xml"/><Relationship Id="rId208" Type="http://schemas.openxmlformats.org/officeDocument/2006/relationships/ctrlProp" Target="../ctrlProps/ctrlProp199.xml"/><Relationship Id="rId261" Type="http://schemas.openxmlformats.org/officeDocument/2006/relationships/ctrlProp" Target="../ctrlProps/ctrlProp252.xml"/><Relationship Id="rId14" Type="http://schemas.openxmlformats.org/officeDocument/2006/relationships/ctrlProp" Target="../ctrlProps/ctrlProp5.xml"/><Relationship Id="rId56" Type="http://schemas.openxmlformats.org/officeDocument/2006/relationships/ctrlProp" Target="../ctrlProps/ctrlProp47.xml"/><Relationship Id="rId317" Type="http://schemas.openxmlformats.org/officeDocument/2006/relationships/ctrlProp" Target="../ctrlProps/ctrlProp308.xml"/><Relationship Id="rId98" Type="http://schemas.openxmlformats.org/officeDocument/2006/relationships/ctrlProp" Target="../ctrlProps/ctrlProp89.xml"/><Relationship Id="rId121" Type="http://schemas.openxmlformats.org/officeDocument/2006/relationships/ctrlProp" Target="../ctrlProps/ctrlProp112.xml"/><Relationship Id="rId163" Type="http://schemas.openxmlformats.org/officeDocument/2006/relationships/ctrlProp" Target="../ctrlProps/ctrlProp154.xml"/><Relationship Id="rId219" Type="http://schemas.openxmlformats.org/officeDocument/2006/relationships/ctrlProp" Target="../ctrlProps/ctrlProp210.xml"/><Relationship Id="rId230" Type="http://schemas.openxmlformats.org/officeDocument/2006/relationships/ctrlProp" Target="../ctrlProps/ctrlProp221.xml"/><Relationship Id="rId25" Type="http://schemas.openxmlformats.org/officeDocument/2006/relationships/ctrlProp" Target="../ctrlProps/ctrlProp16.xml"/><Relationship Id="rId46" Type="http://schemas.openxmlformats.org/officeDocument/2006/relationships/ctrlProp" Target="../ctrlProps/ctrlProp37.xml"/><Relationship Id="rId67" Type="http://schemas.openxmlformats.org/officeDocument/2006/relationships/ctrlProp" Target="../ctrlProps/ctrlProp58.xml"/><Relationship Id="rId272" Type="http://schemas.openxmlformats.org/officeDocument/2006/relationships/ctrlProp" Target="../ctrlProps/ctrlProp263.xml"/><Relationship Id="rId293" Type="http://schemas.openxmlformats.org/officeDocument/2006/relationships/ctrlProp" Target="../ctrlProps/ctrlProp284.xml"/><Relationship Id="rId307" Type="http://schemas.openxmlformats.org/officeDocument/2006/relationships/ctrlProp" Target="../ctrlProps/ctrlProp298.xml"/><Relationship Id="rId328" Type="http://schemas.openxmlformats.org/officeDocument/2006/relationships/ctrlProp" Target="../ctrlProps/ctrlProp319.xml"/><Relationship Id="rId349" Type="http://schemas.openxmlformats.org/officeDocument/2006/relationships/ctrlProp" Target="../ctrlProps/ctrlProp340.xml"/><Relationship Id="rId88" Type="http://schemas.openxmlformats.org/officeDocument/2006/relationships/ctrlProp" Target="../ctrlProps/ctrlProp79.xml"/><Relationship Id="rId111" Type="http://schemas.openxmlformats.org/officeDocument/2006/relationships/ctrlProp" Target="../ctrlProps/ctrlProp102.xml"/><Relationship Id="rId132" Type="http://schemas.openxmlformats.org/officeDocument/2006/relationships/ctrlProp" Target="../ctrlProps/ctrlProp123.xml"/><Relationship Id="rId153" Type="http://schemas.openxmlformats.org/officeDocument/2006/relationships/ctrlProp" Target="../ctrlProps/ctrlProp144.xml"/><Relationship Id="rId174" Type="http://schemas.openxmlformats.org/officeDocument/2006/relationships/ctrlProp" Target="../ctrlProps/ctrlProp165.xml"/><Relationship Id="rId195" Type="http://schemas.openxmlformats.org/officeDocument/2006/relationships/ctrlProp" Target="../ctrlProps/ctrlProp186.xml"/><Relationship Id="rId209" Type="http://schemas.openxmlformats.org/officeDocument/2006/relationships/ctrlProp" Target="../ctrlProps/ctrlProp200.xml"/><Relationship Id="rId220" Type="http://schemas.openxmlformats.org/officeDocument/2006/relationships/ctrlProp" Target="../ctrlProps/ctrlProp211.xml"/><Relationship Id="rId241" Type="http://schemas.openxmlformats.org/officeDocument/2006/relationships/ctrlProp" Target="../ctrlProps/ctrlProp232.xml"/><Relationship Id="rId15" Type="http://schemas.openxmlformats.org/officeDocument/2006/relationships/ctrlProp" Target="../ctrlProps/ctrlProp6.xml"/><Relationship Id="rId36" Type="http://schemas.openxmlformats.org/officeDocument/2006/relationships/ctrlProp" Target="../ctrlProps/ctrlProp27.xml"/><Relationship Id="rId57" Type="http://schemas.openxmlformats.org/officeDocument/2006/relationships/ctrlProp" Target="../ctrlProps/ctrlProp48.xml"/><Relationship Id="rId262" Type="http://schemas.openxmlformats.org/officeDocument/2006/relationships/ctrlProp" Target="../ctrlProps/ctrlProp253.xml"/><Relationship Id="rId283" Type="http://schemas.openxmlformats.org/officeDocument/2006/relationships/ctrlProp" Target="../ctrlProps/ctrlProp274.xml"/><Relationship Id="rId318" Type="http://schemas.openxmlformats.org/officeDocument/2006/relationships/ctrlProp" Target="../ctrlProps/ctrlProp309.xml"/><Relationship Id="rId339" Type="http://schemas.openxmlformats.org/officeDocument/2006/relationships/ctrlProp" Target="../ctrlProps/ctrlProp330.xml"/><Relationship Id="rId78" Type="http://schemas.openxmlformats.org/officeDocument/2006/relationships/ctrlProp" Target="../ctrlProps/ctrlProp69.xml"/><Relationship Id="rId99" Type="http://schemas.openxmlformats.org/officeDocument/2006/relationships/ctrlProp" Target="../ctrlProps/ctrlProp90.xml"/><Relationship Id="rId101" Type="http://schemas.openxmlformats.org/officeDocument/2006/relationships/ctrlProp" Target="../ctrlProps/ctrlProp92.xml"/><Relationship Id="rId122" Type="http://schemas.openxmlformats.org/officeDocument/2006/relationships/ctrlProp" Target="../ctrlProps/ctrlProp113.xml"/><Relationship Id="rId143" Type="http://schemas.openxmlformats.org/officeDocument/2006/relationships/ctrlProp" Target="../ctrlProps/ctrlProp134.xml"/><Relationship Id="rId164" Type="http://schemas.openxmlformats.org/officeDocument/2006/relationships/ctrlProp" Target="../ctrlProps/ctrlProp155.xml"/><Relationship Id="rId185" Type="http://schemas.openxmlformats.org/officeDocument/2006/relationships/ctrlProp" Target="../ctrlProps/ctrlProp176.xml"/><Relationship Id="rId350" Type="http://schemas.openxmlformats.org/officeDocument/2006/relationships/ctrlProp" Target="../ctrlProps/ctrlProp341.xml"/><Relationship Id="rId9" Type="http://schemas.openxmlformats.org/officeDocument/2006/relationships/vmlDrawing" Target="../drawings/vmlDrawing1.vml"/><Relationship Id="rId210" Type="http://schemas.openxmlformats.org/officeDocument/2006/relationships/ctrlProp" Target="../ctrlProps/ctrlProp201.xml"/><Relationship Id="rId26" Type="http://schemas.openxmlformats.org/officeDocument/2006/relationships/ctrlProp" Target="../ctrlProps/ctrlProp17.xml"/><Relationship Id="rId231" Type="http://schemas.openxmlformats.org/officeDocument/2006/relationships/ctrlProp" Target="../ctrlProps/ctrlProp222.xml"/><Relationship Id="rId252" Type="http://schemas.openxmlformats.org/officeDocument/2006/relationships/ctrlProp" Target="../ctrlProps/ctrlProp243.xml"/><Relationship Id="rId273" Type="http://schemas.openxmlformats.org/officeDocument/2006/relationships/ctrlProp" Target="../ctrlProps/ctrlProp264.xml"/><Relationship Id="rId294" Type="http://schemas.openxmlformats.org/officeDocument/2006/relationships/ctrlProp" Target="../ctrlProps/ctrlProp285.xml"/><Relationship Id="rId308" Type="http://schemas.openxmlformats.org/officeDocument/2006/relationships/ctrlProp" Target="../ctrlProps/ctrlProp299.xml"/><Relationship Id="rId329" Type="http://schemas.openxmlformats.org/officeDocument/2006/relationships/ctrlProp" Target="../ctrlProps/ctrlProp320.xml"/><Relationship Id="rId47" Type="http://schemas.openxmlformats.org/officeDocument/2006/relationships/ctrlProp" Target="../ctrlProps/ctrlProp38.xml"/><Relationship Id="rId68" Type="http://schemas.openxmlformats.org/officeDocument/2006/relationships/ctrlProp" Target="../ctrlProps/ctrlProp59.xml"/><Relationship Id="rId89" Type="http://schemas.openxmlformats.org/officeDocument/2006/relationships/ctrlProp" Target="../ctrlProps/ctrlProp80.xml"/><Relationship Id="rId112" Type="http://schemas.openxmlformats.org/officeDocument/2006/relationships/ctrlProp" Target="../ctrlProps/ctrlProp103.xml"/><Relationship Id="rId133" Type="http://schemas.openxmlformats.org/officeDocument/2006/relationships/ctrlProp" Target="../ctrlProps/ctrlProp124.xml"/><Relationship Id="rId154" Type="http://schemas.openxmlformats.org/officeDocument/2006/relationships/ctrlProp" Target="../ctrlProps/ctrlProp145.xml"/><Relationship Id="rId175" Type="http://schemas.openxmlformats.org/officeDocument/2006/relationships/ctrlProp" Target="../ctrlProps/ctrlProp166.xml"/><Relationship Id="rId340" Type="http://schemas.openxmlformats.org/officeDocument/2006/relationships/ctrlProp" Target="../ctrlProps/ctrlProp331.xml"/><Relationship Id="rId196" Type="http://schemas.openxmlformats.org/officeDocument/2006/relationships/ctrlProp" Target="../ctrlProps/ctrlProp187.xml"/><Relationship Id="rId200" Type="http://schemas.openxmlformats.org/officeDocument/2006/relationships/ctrlProp" Target="../ctrlProps/ctrlProp191.xml"/><Relationship Id="rId16" Type="http://schemas.openxmlformats.org/officeDocument/2006/relationships/ctrlProp" Target="../ctrlProps/ctrlProp7.xml"/><Relationship Id="rId221" Type="http://schemas.openxmlformats.org/officeDocument/2006/relationships/ctrlProp" Target="../ctrlProps/ctrlProp212.xml"/><Relationship Id="rId242" Type="http://schemas.openxmlformats.org/officeDocument/2006/relationships/ctrlProp" Target="../ctrlProps/ctrlProp233.xml"/><Relationship Id="rId263" Type="http://schemas.openxmlformats.org/officeDocument/2006/relationships/ctrlProp" Target="../ctrlProps/ctrlProp254.xml"/><Relationship Id="rId284" Type="http://schemas.openxmlformats.org/officeDocument/2006/relationships/ctrlProp" Target="../ctrlProps/ctrlProp275.xml"/><Relationship Id="rId319" Type="http://schemas.openxmlformats.org/officeDocument/2006/relationships/ctrlProp" Target="../ctrlProps/ctrlProp310.xml"/><Relationship Id="rId37" Type="http://schemas.openxmlformats.org/officeDocument/2006/relationships/ctrlProp" Target="../ctrlProps/ctrlProp28.xml"/><Relationship Id="rId58" Type="http://schemas.openxmlformats.org/officeDocument/2006/relationships/ctrlProp" Target="../ctrlProps/ctrlProp49.xml"/><Relationship Id="rId79" Type="http://schemas.openxmlformats.org/officeDocument/2006/relationships/ctrlProp" Target="../ctrlProps/ctrlProp70.xml"/><Relationship Id="rId102" Type="http://schemas.openxmlformats.org/officeDocument/2006/relationships/ctrlProp" Target="../ctrlProps/ctrlProp93.xml"/><Relationship Id="rId123" Type="http://schemas.openxmlformats.org/officeDocument/2006/relationships/ctrlProp" Target="../ctrlProps/ctrlProp114.xml"/><Relationship Id="rId144" Type="http://schemas.openxmlformats.org/officeDocument/2006/relationships/ctrlProp" Target="../ctrlProps/ctrlProp135.xml"/><Relationship Id="rId330" Type="http://schemas.openxmlformats.org/officeDocument/2006/relationships/ctrlProp" Target="../ctrlProps/ctrlProp321.xml"/><Relationship Id="rId90" Type="http://schemas.openxmlformats.org/officeDocument/2006/relationships/ctrlProp" Target="../ctrlProps/ctrlProp81.xml"/><Relationship Id="rId165" Type="http://schemas.openxmlformats.org/officeDocument/2006/relationships/ctrlProp" Target="../ctrlProps/ctrlProp156.xml"/><Relationship Id="rId186" Type="http://schemas.openxmlformats.org/officeDocument/2006/relationships/ctrlProp" Target="../ctrlProps/ctrlProp177.xml"/><Relationship Id="rId351" Type="http://schemas.openxmlformats.org/officeDocument/2006/relationships/ctrlProp" Target="../ctrlProps/ctrlProp342.xml"/><Relationship Id="rId211" Type="http://schemas.openxmlformats.org/officeDocument/2006/relationships/ctrlProp" Target="../ctrlProps/ctrlProp202.xml"/><Relationship Id="rId232" Type="http://schemas.openxmlformats.org/officeDocument/2006/relationships/ctrlProp" Target="../ctrlProps/ctrlProp223.xml"/><Relationship Id="rId253" Type="http://schemas.openxmlformats.org/officeDocument/2006/relationships/ctrlProp" Target="../ctrlProps/ctrlProp244.xml"/><Relationship Id="rId274" Type="http://schemas.openxmlformats.org/officeDocument/2006/relationships/ctrlProp" Target="../ctrlProps/ctrlProp265.xml"/><Relationship Id="rId295" Type="http://schemas.openxmlformats.org/officeDocument/2006/relationships/ctrlProp" Target="../ctrlProps/ctrlProp286.xml"/><Relationship Id="rId309" Type="http://schemas.openxmlformats.org/officeDocument/2006/relationships/ctrlProp" Target="../ctrlProps/ctrlProp300.xml"/><Relationship Id="rId27" Type="http://schemas.openxmlformats.org/officeDocument/2006/relationships/ctrlProp" Target="../ctrlProps/ctrlProp18.xml"/><Relationship Id="rId48" Type="http://schemas.openxmlformats.org/officeDocument/2006/relationships/ctrlProp" Target="../ctrlProps/ctrlProp39.xml"/><Relationship Id="rId69" Type="http://schemas.openxmlformats.org/officeDocument/2006/relationships/ctrlProp" Target="../ctrlProps/ctrlProp60.xml"/><Relationship Id="rId113" Type="http://schemas.openxmlformats.org/officeDocument/2006/relationships/ctrlProp" Target="../ctrlProps/ctrlProp104.xml"/><Relationship Id="rId134" Type="http://schemas.openxmlformats.org/officeDocument/2006/relationships/ctrlProp" Target="../ctrlProps/ctrlProp125.xml"/><Relationship Id="rId320" Type="http://schemas.openxmlformats.org/officeDocument/2006/relationships/ctrlProp" Target="../ctrlProps/ctrlProp311.xml"/><Relationship Id="rId80" Type="http://schemas.openxmlformats.org/officeDocument/2006/relationships/ctrlProp" Target="../ctrlProps/ctrlProp71.xml"/><Relationship Id="rId155" Type="http://schemas.openxmlformats.org/officeDocument/2006/relationships/ctrlProp" Target="../ctrlProps/ctrlProp146.xml"/><Relationship Id="rId176" Type="http://schemas.openxmlformats.org/officeDocument/2006/relationships/ctrlProp" Target="../ctrlProps/ctrlProp167.xml"/><Relationship Id="rId197" Type="http://schemas.openxmlformats.org/officeDocument/2006/relationships/ctrlProp" Target="../ctrlProps/ctrlProp188.xml"/><Relationship Id="rId341" Type="http://schemas.openxmlformats.org/officeDocument/2006/relationships/ctrlProp" Target="../ctrlProps/ctrlProp332.xml"/><Relationship Id="rId201" Type="http://schemas.openxmlformats.org/officeDocument/2006/relationships/ctrlProp" Target="../ctrlProps/ctrlProp192.xml"/><Relationship Id="rId222" Type="http://schemas.openxmlformats.org/officeDocument/2006/relationships/ctrlProp" Target="../ctrlProps/ctrlProp213.xml"/><Relationship Id="rId243" Type="http://schemas.openxmlformats.org/officeDocument/2006/relationships/ctrlProp" Target="../ctrlProps/ctrlProp234.xml"/><Relationship Id="rId264" Type="http://schemas.openxmlformats.org/officeDocument/2006/relationships/ctrlProp" Target="../ctrlProps/ctrlProp255.xml"/><Relationship Id="rId285" Type="http://schemas.openxmlformats.org/officeDocument/2006/relationships/ctrlProp" Target="../ctrlProps/ctrlProp276.xml"/><Relationship Id="rId17" Type="http://schemas.openxmlformats.org/officeDocument/2006/relationships/ctrlProp" Target="../ctrlProps/ctrlProp8.xml"/><Relationship Id="rId38" Type="http://schemas.openxmlformats.org/officeDocument/2006/relationships/ctrlProp" Target="../ctrlProps/ctrlProp29.xml"/><Relationship Id="rId59" Type="http://schemas.openxmlformats.org/officeDocument/2006/relationships/ctrlProp" Target="../ctrlProps/ctrlProp50.xml"/><Relationship Id="rId103" Type="http://schemas.openxmlformats.org/officeDocument/2006/relationships/ctrlProp" Target="../ctrlProps/ctrlProp94.xml"/><Relationship Id="rId124" Type="http://schemas.openxmlformats.org/officeDocument/2006/relationships/ctrlProp" Target="../ctrlProps/ctrlProp115.xml"/><Relationship Id="rId310" Type="http://schemas.openxmlformats.org/officeDocument/2006/relationships/ctrlProp" Target="../ctrlProps/ctrlProp301.xml"/><Relationship Id="rId70" Type="http://schemas.openxmlformats.org/officeDocument/2006/relationships/ctrlProp" Target="../ctrlProps/ctrlProp61.xml"/><Relationship Id="rId91" Type="http://schemas.openxmlformats.org/officeDocument/2006/relationships/ctrlProp" Target="../ctrlProps/ctrlProp82.xml"/><Relationship Id="rId145" Type="http://schemas.openxmlformats.org/officeDocument/2006/relationships/ctrlProp" Target="../ctrlProps/ctrlProp136.xml"/><Relationship Id="rId166" Type="http://schemas.openxmlformats.org/officeDocument/2006/relationships/ctrlProp" Target="../ctrlProps/ctrlProp157.xml"/><Relationship Id="rId187" Type="http://schemas.openxmlformats.org/officeDocument/2006/relationships/ctrlProp" Target="../ctrlProps/ctrlProp178.xml"/><Relationship Id="rId331" Type="http://schemas.openxmlformats.org/officeDocument/2006/relationships/ctrlProp" Target="../ctrlProps/ctrlProp322.xml"/><Relationship Id="rId352" Type="http://schemas.openxmlformats.org/officeDocument/2006/relationships/ctrlProp" Target="../ctrlProps/ctrlProp343.xml"/><Relationship Id="rId1" Type="http://schemas.openxmlformats.org/officeDocument/2006/relationships/hyperlink" Target="mailto:surveys@mackayresearchgroup.com" TargetMode="External"/><Relationship Id="rId212" Type="http://schemas.openxmlformats.org/officeDocument/2006/relationships/ctrlProp" Target="../ctrlProps/ctrlProp203.xml"/><Relationship Id="rId233" Type="http://schemas.openxmlformats.org/officeDocument/2006/relationships/ctrlProp" Target="../ctrlProps/ctrlProp224.xml"/><Relationship Id="rId254" Type="http://schemas.openxmlformats.org/officeDocument/2006/relationships/ctrlProp" Target="../ctrlProps/ctrlProp245.xml"/><Relationship Id="rId28" Type="http://schemas.openxmlformats.org/officeDocument/2006/relationships/ctrlProp" Target="../ctrlProps/ctrlProp19.xml"/><Relationship Id="rId49" Type="http://schemas.openxmlformats.org/officeDocument/2006/relationships/ctrlProp" Target="../ctrlProps/ctrlProp40.xml"/><Relationship Id="rId114" Type="http://schemas.openxmlformats.org/officeDocument/2006/relationships/ctrlProp" Target="../ctrlProps/ctrlProp105.xml"/><Relationship Id="rId275" Type="http://schemas.openxmlformats.org/officeDocument/2006/relationships/ctrlProp" Target="../ctrlProps/ctrlProp266.xml"/><Relationship Id="rId296" Type="http://schemas.openxmlformats.org/officeDocument/2006/relationships/ctrlProp" Target="../ctrlProps/ctrlProp287.xml"/><Relationship Id="rId300" Type="http://schemas.openxmlformats.org/officeDocument/2006/relationships/ctrlProp" Target="../ctrlProps/ctrlProp291.xml"/><Relationship Id="rId60" Type="http://schemas.openxmlformats.org/officeDocument/2006/relationships/ctrlProp" Target="../ctrlProps/ctrlProp51.xml"/><Relationship Id="rId81" Type="http://schemas.openxmlformats.org/officeDocument/2006/relationships/ctrlProp" Target="../ctrlProps/ctrlProp72.xml"/><Relationship Id="rId135" Type="http://schemas.openxmlformats.org/officeDocument/2006/relationships/ctrlProp" Target="../ctrlProps/ctrlProp126.xml"/><Relationship Id="rId156" Type="http://schemas.openxmlformats.org/officeDocument/2006/relationships/ctrlProp" Target="../ctrlProps/ctrlProp147.xml"/><Relationship Id="rId177" Type="http://schemas.openxmlformats.org/officeDocument/2006/relationships/ctrlProp" Target="../ctrlProps/ctrlProp168.xml"/><Relationship Id="rId198" Type="http://schemas.openxmlformats.org/officeDocument/2006/relationships/ctrlProp" Target="../ctrlProps/ctrlProp189.xml"/><Relationship Id="rId321" Type="http://schemas.openxmlformats.org/officeDocument/2006/relationships/ctrlProp" Target="../ctrlProps/ctrlProp312.xml"/><Relationship Id="rId342" Type="http://schemas.openxmlformats.org/officeDocument/2006/relationships/ctrlProp" Target="../ctrlProps/ctrlProp333.xml"/><Relationship Id="rId202" Type="http://schemas.openxmlformats.org/officeDocument/2006/relationships/ctrlProp" Target="../ctrlProps/ctrlProp193.xml"/><Relationship Id="rId223" Type="http://schemas.openxmlformats.org/officeDocument/2006/relationships/ctrlProp" Target="../ctrlProps/ctrlProp214.xml"/><Relationship Id="rId244" Type="http://schemas.openxmlformats.org/officeDocument/2006/relationships/ctrlProp" Target="../ctrlProps/ctrlProp235.xml"/><Relationship Id="rId18" Type="http://schemas.openxmlformats.org/officeDocument/2006/relationships/ctrlProp" Target="../ctrlProps/ctrlProp9.xml"/><Relationship Id="rId39" Type="http://schemas.openxmlformats.org/officeDocument/2006/relationships/ctrlProp" Target="../ctrlProps/ctrlProp30.xml"/><Relationship Id="rId265" Type="http://schemas.openxmlformats.org/officeDocument/2006/relationships/ctrlProp" Target="../ctrlProps/ctrlProp256.xml"/><Relationship Id="rId286" Type="http://schemas.openxmlformats.org/officeDocument/2006/relationships/ctrlProp" Target="../ctrlProps/ctrlProp277.xml"/><Relationship Id="rId50" Type="http://schemas.openxmlformats.org/officeDocument/2006/relationships/ctrlProp" Target="../ctrlProps/ctrlProp41.xml"/><Relationship Id="rId104" Type="http://schemas.openxmlformats.org/officeDocument/2006/relationships/ctrlProp" Target="../ctrlProps/ctrlProp95.xml"/><Relationship Id="rId125" Type="http://schemas.openxmlformats.org/officeDocument/2006/relationships/ctrlProp" Target="../ctrlProps/ctrlProp116.xml"/><Relationship Id="rId146" Type="http://schemas.openxmlformats.org/officeDocument/2006/relationships/ctrlProp" Target="../ctrlProps/ctrlProp137.xml"/><Relationship Id="rId167" Type="http://schemas.openxmlformats.org/officeDocument/2006/relationships/ctrlProp" Target="../ctrlProps/ctrlProp158.xml"/><Relationship Id="rId188" Type="http://schemas.openxmlformats.org/officeDocument/2006/relationships/ctrlProp" Target="../ctrlProps/ctrlProp179.xml"/><Relationship Id="rId311" Type="http://schemas.openxmlformats.org/officeDocument/2006/relationships/ctrlProp" Target="../ctrlProps/ctrlProp302.xml"/><Relationship Id="rId332" Type="http://schemas.openxmlformats.org/officeDocument/2006/relationships/ctrlProp" Target="../ctrlProps/ctrlProp323.xml"/><Relationship Id="rId353" Type="http://schemas.openxmlformats.org/officeDocument/2006/relationships/ctrlProp" Target="../ctrlProps/ctrlProp344.xml"/><Relationship Id="rId71" Type="http://schemas.openxmlformats.org/officeDocument/2006/relationships/ctrlProp" Target="../ctrlProps/ctrlProp62.xml"/><Relationship Id="rId92" Type="http://schemas.openxmlformats.org/officeDocument/2006/relationships/ctrlProp" Target="../ctrlProps/ctrlProp83.xml"/><Relationship Id="rId213" Type="http://schemas.openxmlformats.org/officeDocument/2006/relationships/ctrlProp" Target="../ctrlProps/ctrlProp204.xml"/><Relationship Id="rId234" Type="http://schemas.openxmlformats.org/officeDocument/2006/relationships/ctrlProp" Target="../ctrlProps/ctrlProp225.xml"/><Relationship Id="rId2" Type="http://schemas.openxmlformats.org/officeDocument/2006/relationships/hyperlink" Target="mailto:surveys@mackayresearchgroup.com" TargetMode="External"/><Relationship Id="rId29" Type="http://schemas.openxmlformats.org/officeDocument/2006/relationships/ctrlProp" Target="../ctrlProps/ctrlProp20.xml"/><Relationship Id="rId255" Type="http://schemas.openxmlformats.org/officeDocument/2006/relationships/ctrlProp" Target="../ctrlProps/ctrlProp246.xml"/><Relationship Id="rId276" Type="http://schemas.openxmlformats.org/officeDocument/2006/relationships/ctrlProp" Target="../ctrlProps/ctrlProp267.xml"/><Relationship Id="rId297" Type="http://schemas.openxmlformats.org/officeDocument/2006/relationships/ctrlProp" Target="../ctrlProps/ctrlProp288.xml"/><Relationship Id="rId40" Type="http://schemas.openxmlformats.org/officeDocument/2006/relationships/ctrlProp" Target="../ctrlProps/ctrlProp31.xml"/><Relationship Id="rId115" Type="http://schemas.openxmlformats.org/officeDocument/2006/relationships/ctrlProp" Target="../ctrlProps/ctrlProp106.xml"/><Relationship Id="rId136" Type="http://schemas.openxmlformats.org/officeDocument/2006/relationships/ctrlProp" Target="../ctrlProps/ctrlProp127.xml"/><Relationship Id="rId157" Type="http://schemas.openxmlformats.org/officeDocument/2006/relationships/ctrlProp" Target="../ctrlProps/ctrlProp148.xml"/><Relationship Id="rId178" Type="http://schemas.openxmlformats.org/officeDocument/2006/relationships/ctrlProp" Target="../ctrlProps/ctrlProp169.xml"/><Relationship Id="rId301" Type="http://schemas.openxmlformats.org/officeDocument/2006/relationships/ctrlProp" Target="../ctrlProps/ctrlProp292.xml"/><Relationship Id="rId322" Type="http://schemas.openxmlformats.org/officeDocument/2006/relationships/ctrlProp" Target="../ctrlProps/ctrlProp313.xml"/><Relationship Id="rId343" Type="http://schemas.openxmlformats.org/officeDocument/2006/relationships/ctrlProp" Target="../ctrlProps/ctrlProp334.xml"/><Relationship Id="rId61" Type="http://schemas.openxmlformats.org/officeDocument/2006/relationships/ctrlProp" Target="../ctrlProps/ctrlProp52.xml"/><Relationship Id="rId82" Type="http://schemas.openxmlformats.org/officeDocument/2006/relationships/ctrlProp" Target="../ctrlProps/ctrlProp73.xml"/><Relationship Id="rId199" Type="http://schemas.openxmlformats.org/officeDocument/2006/relationships/ctrlProp" Target="../ctrlProps/ctrlProp190.xml"/><Relationship Id="rId203" Type="http://schemas.openxmlformats.org/officeDocument/2006/relationships/ctrlProp" Target="../ctrlProps/ctrlProp194.xml"/><Relationship Id="rId19" Type="http://schemas.openxmlformats.org/officeDocument/2006/relationships/ctrlProp" Target="../ctrlProps/ctrlProp10.xml"/><Relationship Id="rId224" Type="http://schemas.openxmlformats.org/officeDocument/2006/relationships/ctrlProp" Target="../ctrlProps/ctrlProp215.xml"/><Relationship Id="rId245" Type="http://schemas.openxmlformats.org/officeDocument/2006/relationships/ctrlProp" Target="../ctrlProps/ctrlProp236.xml"/><Relationship Id="rId266" Type="http://schemas.openxmlformats.org/officeDocument/2006/relationships/ctrlProp" Target="../ctrlProps/ctrlProp257.xml"/><Relationship Id="rId287" Type="http://schemas.openxmlformats.org/officeDocument/2006/relationships/ctrlProp" Target="../ctrlProps/ctrlProp278.xml"/><Relationship Id="rId30" Type="http://schemas.openxmlformats.org/officeDocument/2006/relationships/ctrlProp" Target="../ctrlProps/ctrlProp21.xml"/><Relationship Id="rId105" Type="http://schemas.openxmlformats.org/officeDocument/2006/relationships/ctrlProp" Target="../ctrlProps/ctrlProp96.xml"/><Relationship Id="rId126" Type="http://schemas.openxmlformats.org/officeDocument/2006/relationships/ctrlProp" Target="../ctrlProps/ctrlProp117.xml"/><Relationship Id="rId147" Type="http://schemas.openxmlformats.org/officeDocument/2006/relationships/ctrlProp" Target="../ctrlProps/ctrlProp138.xml"/><Relationship Id="rId168" Type="http://schemas.openxmlformats.org/officeDocument/2006/relationships/ctrlProp" Target="../ctrlProps/ctrlProp159.xml"/><Relationship Id="rId312" Type="http://schemas.openxmlformats.org/officeDocument/2006/relationships/ctrlProp" Target="../ctrlProps/ctrlProp303.xml"/><Relationship Id="rId333" Type="http://schemas.openxmlformats.org/officeDocument/2006/relationships/ctrlProp" Target="../ctrlProps/ctrlProp324.xml"/><Relationship Id="rId354" Type="http://schemas.openxmlformats.org/officeDocument/2006/relationships/ctrlProp" Target="../ctrlProps/ctrlProp345.xml"/><Relationship Id="rId51" Type="http://schemas.openxmlformats.org/officeDocument/2006/relationships/ctrlProp" Target="../ctrlProps/ctrlProp42.xml"/><Relationship Id="rId72" Type="http://schemas.openxmlformats.org/officeDocument/2006/relationships/ctrlProp" Target="../ctrlProps/ctrlProp63.xml"/><Relationship Id="rId93" Type="http://schemas.openxmlformats.org/officeDocument/2006/relationships/ctrlProp" Target="../ctrlProps/ctrlProp84.xml"/><Relationship Id="rId189" Type="http://schemas.openxmlformats.org/officeDocument/2006/relationships/ctrlProp" Target="../ctrlProps/ctrlProp180.xml"/><Relationship Id="rId3" Type="http://schemas.openxmlformats.org/officeDocument/2006/relationships/hyperlink" Target="mailto:surveys@mackayresearchgroup.com" TargetMode="External"/><Relationship Id="rId214" Type="http://schemas.openxmlformats.org/officeDocument/2006/relationships/ctrlProp" Target="../ctrlProps/ctrlProp205.xml"/><Relationship Id="rId235" Type="http://schemas.openxmlformats.org/officeDocument/2006/relationships/ctrlProp" Target="../ctrlProps/ctrlProp226.xml"/><Relationship Id="rId256" Type="http://schemas.openxmlformats.org/officeDocument/2006/relationships/ctrlProp" Target="../ctrlProps/ctrlProp247.xml"/><Relationship Id="rId277" Type="http://schemas.openxmlformats.org/officeDocument/2006/relationships/ctrlProp" Target="../ctrlProps/ctrlProp268.xml"/><Relationship Id="rId298" Type="http://schemas.openxmlformats.org/officeDocument/2006/relationships/ctrlProp" Target="../ctrlProps/ctrlProp289.xml"/><Relationship Id="rId116" Type="http://schemas.openxmlformats.org/officeDocument/2006/relationships/ctrlProp" Target="../ctrlProps/ctrlProp107.xml"/><Relationship Id="rId137" Type="http://schemas.openxmlformats.org/officeDocument/2006/relationships/ctrlProp" Target="../ctrlProps/ctrlProp128.xml"/><Relationship Id="rId158" Type="http://schemas.openxmlformats.org/officeDocument/2006/relationships/ctrlProp" Target="../ctrlProps/ctrlProp149.xml"/><Relationship Id="rId302" Type="http://schemas.openxmlformats.org/officeDocument/2006/relationships/ctrlProp" Target="../ctrlProps/ctrlProp293.xml"/><Relationship Id="rId323" Type="http://schemas.openxmlformats.org/officeDocument/2006/relationships/ctrlProp" Target="../ctrlProps/ctrlProp314.xml"/><Relationship Id="rId344" Type="http://schemas.openxmlformats.org/officeDocument/2006/relationships/ctrlProp" Target="../ctrlProps/ctrlProp335.xml"/><Relationship Id="rId20" Type="http://schemas.openxmlformats.org/officeDocument/2006/relationships/ctrlProp" Target="../ctrlProps/ctrlProp11.xml"/><Relationship Id="rId41" Type="http://schemas.openxmlformats.org/officeDocument/2006/relationships/ctrlProp" Target="../ctrlProps/ctrlProp32.xml"/><Relationship Id="rId62" Type="http://schemas.openxmlformats.org/officeDocument/2006/relationships/ctrlProp" Target="../ctrlProps/ctrlProp53.xml"/><Relationship Id="rId83" Type="http://schemas.openxmlformats.org/officeDocument/2006/relationships/ctrlProp" Target="../ctrlProps/ctrlProp74.xml"/><Relationship Id="rId179" Type="http://schemas.openxmlformats.org/officeDocument/2006/relationships/ctrlProp" Target="../ctrlProps/ctrlProp170.xml"/><Relationship Id="rId190" Type="http://schemas.openxmlformats.org/officeDocument/2006/relationships/ctrlProp" Target="../ctrlProps/ctrlProp181.xml"/><Relationship Id="rId204" Type="http://schemas.openxmlformats.org/officeDocument/2006/relationships/ctrlProp" Target="../ctrlProps/ctrlProp195.xml"/><Relationship Id="rId225" Type="http://schemas.openxmlformats.org/officeDocument/2006/relationships/ctrlProp" Target="../ctrlProps/ctrlProp216.xml"/><Relationship Id="rId246" Type="http://schemas.openxmlformats.org/officeDocument/2006/relationships/ctrlProp" Target="../ctrlProps/ctrlProp237.xml"/><Relationship Id="rId267" Type="http://schemas.openxmlformats.org/officeDocument/2006/relationships/ctrlProp" Target="../ctrlProps/ctrlProp258.xml"/><Relationship Id="rId288" Type="http://schemas.openxmlformats.org/officeDocument/2006/relationships/ctrlProp" Target="../ctrlProps/ctrlProp279.xml"/><Relationship Id="rId106" Type="http://schemas.openxmlformats.org/officeDocument/2006/relationships/ctrlProp" Target="../ctrlProps/ctrlProp97.xml"/><Relationship Id="rId127" Type="http://schemas.openxmlformats.org/officeDocument/2006/relationships/ctrlProp" Target="../ctrlProps/ctrlProp118.xml"/><Relationship Id="rId313" Type="http://schemas.openxmlformats.org/officeDocument/2006/relationships/ctrlProp" Target="../ctrlProps/ctrlProp304.xml"/><Relationship Id="rId10" Type="http://schemas.openxmlformats.org/officeDocument/2006/relationships/ctrlProp" Target="../ctrlProps/ctrlProp1.xml"/><Relationship Id="rId31" Type="http://schemas.openxmlformats.org/officeDocument/2006/relationships/ctrlProp" Target="../ctrlProps/ctrlProp22.xml"/><Relationship Id="rId52" Type="http://schemas.openxmlformats.org/officeDocument/2006/relationships/ctrlProp" Target="../ctrlProps/ctrlProp43.xml"/><Relationship Id="rId73" Type="http://schemas.openxmlformats.org/officeDocument/2006/relationships/ctrlProp" Target="../ctrlProps/ctrlProp64.xml"/><Relationship Id="rId94" Type="http://schemas.openxmlformats.org/officeDocument/2006/relationships/ctrlProp" Target="../ctrlProps/ctrlProp85.xml"/><Relationship Id="rId148" Type="http://schemas.openxmlformats.org/officeDocument/2006/relationships/ctrlProp" Target="../ctrlProps/ctrlProp139.xml"/><Relationship Id="rId169" Type="http://schemas.openxmlformats.org/officeDocument/2006/relationships/ctrlProp" Target="../ctrlProps/ctrlProp160.xml"/><Relationship Id="rId334" Type="http://schemas.openxmlformats.org/officeDocument/2006/relationships/ctrlProp" Target="../ctrlProps/ctrlProp325.xml"/><Relationship Id="rId355" Type="http://schemas.openxmlformats.org/officeDocument/2006/relationships/ctrlProp" Target="../ctrlProps/ctrlProp346.xml"/><Relationship Id="rId4" Type="http://schemas.openxmlformats.org/officeDocument/2006/relationships/hyperlink" Target="mailto:taylor@mackayresearchgroup.com" TargetMode="External"/><Relationship Id="rId180" Type="http://schemas.openxmlformats.org/officeDocument/2006/relationships/ctrlProp" Target="../ctrlProps/ctrlProp171.xml"/><Relationship Id="rId215" Type="http://schemas.openxmlformats.org/officeDocument/2006/relationships/ctrlProp" Target="../ctrlProps/ctrlProp206.xml"/><Relationship Id="rId236" Type="http://schemas.openxmlformats.org/officeDocument/2006/relationships/ctrlProp" Target="../ctrlProps/ctrlProp227.xml"/><Relationship Id="rId257" Type="http://schemas.openxmlformats.org/officeDocument/2006/relationships/ctrlProp" Target="../ctrlProps/ctrlProp248.xml"/><Relationship Id="rId278" Type="http://schemas.openxmlformats.org/officeDocument/2006/relationships/ctrlProp" Target="../ctrlProps/ctrlProp269.xml"/><Relationship Id="rId303" Type="http://schemas.openxmlformats.org/officeDocument/2006/relationships/ctrlProp" Target="../ctrlProps/ctrlProp294.xml"/><Relationship Id="rId42" Type="http://schemas.openxmlformats.org/officeDocument/2006/relationships/ctrlProp" Target="../ctrlProps/ctrlProp33.xml"/><Relationship Id="rId84" Type="http://schemas.openxmlformats.org/officeDocument/2006/relationships/ctrlProp" Target="../ctrlProps/ctrlProp75.xml"/><Relationship Id="rId138" Type="http://schemas.openxmlformats.org/officeDocument/2006/relationships/ctrlProp" Target="../ctrlProps/ctrlProp129.xml"/><Relationship Id="rId345" Type="http://schemas.openxmlformats.org/officeDocument/2006/relationships/ctrlProp" Target="../ctrlProps/ctrlProp336.xml"/><Relationship Id="rId191" Type="http://schemas.openxmlformats.org/officeDocument/2006/relationships/ctrlProp" Target="../ctrlProps/ctrlProp182.xml"/><Relationship Id="rId205" Type="http://schemas.openxmlformats.org/officeDocument/2006/relationships/ctrlProp" Target="../ctrlProps/ctrlProp196.xml"/><Relationship Id="rId247" Type="http://schemas.openxmlformats.org/officeDocument/2006/relationships/ctrlProp" Target="../ctrlProps/ctrlProp238.xml"/><Relationship Id="rId107" Type="http://schemas.openxmlformats.org/officeDocument/2006/relationships/ctrlProp" Target="../ctrlProps/ctrlProp98.xml"/><Relationship Id="rId289" Type="http://schemas.openxmlformats.org/officeDocument/2006/relationships/ctrlProp" Target="../ctrlProps/ctrlProp280.xml"/><Relationship Id="rId11" Type="http://schemas.openxmlformats.org/officeDocument/2006/relationships/ctrlProp" Target="../ctrlProps/ctrlProp2.xml"/><Relationship Id="rId53" Type="http://schemas.openxmlformats.org/officeDocument/2006/relationships/ctrlProp" Target="../ctrlProps/ctrlProp44.xml"/><Relationship Id="rId149" Type="http://schemas.openxmlformats.org/officeDocument/2006/relationships/ctrlProp" Target="../ctrlProps/ctrlProp140.xml"/><Relationship Id="rId314" Type="http://schemas.openxmlformats.org/officeDocument/2006/relationships/ctrlProp" Target="../ctrlProps/ctrlProp305.xml"/><Relationship Id="rId356" Type="http://schemas.openxmlformats.org/officeDocument/2006/relationships/ctrlProp" Target="../ctrlProps/ctrlProp347.xml"/><Relationship Id="rId95" Type="http://schemas.openxmlformats.org/officeDocument/2006/relationships/ctrlProp" Target="../ctrlProps/ctrlProp86.xml"/><Relationship Id="rId160" Type="http://schemas.openxmlformats.org/officeDocument/2006/relationships/ctrlProp" Target="../ctrlProps/ctrlProp151.xml"/><Relationship Id="rId216" Type="http://schemas.openxmlformats.org/officeDocument/2006/relationships/ctrlProp" Target="../ctrlProps/ctrlProp207.xml"/><Relationship Id="rId258" Type="http://schemas.openxmlformats.org/officeDocument/2006/relationships/ctrlProp" Target="../ctrlProps/ctrlProp249.xml"/><Relationship Id="rId22" Type="http://schemas.openxmlformats.org/officeDocument/2006/relationships/ctrlProp" Target="../ctrlProps/ctrlProp13.xml"/><Relationship Id="rId64" Type="http://schemas.openxmlformats.org/officeDocument/2006/relationships/ctrlProp" Target="../ctrlProps/ctrlProp55.xml"/><Relationship Id="rId118" Type="http://schemas.openxmlformats.org/officeDocument/2006/relationships/ctrlProp" Target="../ctrlProps/ctrlProp109.xml"/><Relationship Id="rId325" Type="http://schemas.openxmlformats.org/officeDocument/2006/relationships/ctrlProp" Target="../ctrlProps/ctrlProp316.xml"/><Relationship Id="rId171" Type="http://schemas.openxmlformats.org/officeDocument/2006/relationships/ctrlProp" Target="../ctrlProps/ctrlProp162.xml"/><Relationship Id="rId227" Type="http://schemas.openxmlformats.org/officeDocument/2006/relationships/ctrlProp" Target="../ctrlProps/ctrlProp218.xml"/><Relationship Id="rId269" Type="http://schemas.openxmlformats.org/officeDocument/2006/relationships/ctrlProp" Target="../ctrlProps/ctrlProp260.xml"/><Relationship Id="rId33" Type="http://schemas.openxmlformats.org/officeDocument/2006/relationships/ctrlProp" Target="../ctrlProps/ctrlProp24.xml"/><Relationship Id="rId129" Type="http://schemas.openxmlformats.org/officeDocument/2006/relationships/ctrlProp" Target="../ctrlProps/ctrlProp120.xml"/><Relationship Id="rId280" Type="http://schemas.openxmlformats.org/officeDocument/2006/relationships/ctrlProp" Target="../ctrlProps/ctrlProp271.xml"/><Relationship Id="rId336" Type="http://schemas.openxmlformats.org/officeDocument/2006/relationships/ctrlProp" Target="../ctrlProps/ctrlProp327.xml"/><Relationship Id="rId75" Type="http://schemas.openxmlformats.org/officeDocument/2006/relationships/ctrlProp" Target="../ctrlProps/ctrlProp66.xml"/><Relationship Id="rId140" Type="http://schemas.openxmlformats.org/officeDocument/2006/relationships/ctrlProp" Target="../ctrlProps/ctrlProp131.xml"/><Relationship Id="rId182" Type="http://schemas.openxmlformats.org/officeDocument/2006/relationships/ctrlProp" Target="../ctrlProps/ctrlProp173.xml"/><Relationship Id="rId6" Type="http://schemas.openxmlformats.org/officeDocument/2006/relationships/hyperlink" Target="mailto:taylor@mackayresearchgroup.com" TargetMode="External"/><Relationship Id="rId238" Type="http://schemas.openxmlformats.org/officeDocument/2006/relationships/ctrlProp" Target="../ctrlProps/ctrlProp229.xml"/><Relationship Id="rId291" Type="http://schemas.openxmlformats.org/officeDocument/2006/relationships/ctrlProp" Target="../ctrlProps/ctrlProp282.xml"/><Relationship Id="rId305" Type="http://schemas.openxmlformats.org/officeDocument/2006/relationships/ctrlProp" Target="../ctrlProps/ctrlProp296.xml"/><Relationship Id="rId347" Type="http://schemas.openxmlformats.org/officeDocument/2006/relationships/ctrlProp" Target="../ctrlProps/ctrlProp338.xml"/><Relationship Id="rId44" Type="http://schemas.openxmlformats.org/officeDocument/2006/relationships/ctrlProp" Target="../ctrlProps/ctrlProp35.xml"/><Relationship Id="rId86" Type="http://schemas.openxmlformats.org/officeDocument/2006/relationships/ctrlProp" Target="../ctrlProps/ctrlProp77.xml"/><Relationship Id="rId151" Type="http://schemas.openxmlformats.org/officeDocument/2006/relationships/ctrlProp" Target="../ctrlProps/ctrlProp142.xml"/><Relationship Id="rId193" Type="http://schemas.openxmlformats.org/officeDocument/2006/relationships/ctrlProp" Target="../ctrlProps/ctrlProp184.xml"/><Relationship Id="rId207" Type="http://schemas.openxmlformats.org/officeDocument/2006/relationships/ctrlProp" Target="../ctrlProps/ctrlProp198.xml"/><Relationship Id="rId249" Type="http://schemas.openxmlformats.org/officeDocument/2006/relationships/ctrlProp" Target="../ctrlProps/ctrlProp240.xml"/><Relationship Id="rId13" Type="http://schemas.openxmlformats.org/officeDocument/2006/relationships/ctrlProp" Target="../ctrlProps/ctrlProp4.xml"/><Relationship Id="rId109" Type="http://schemas.openxmlformats.org/officeDocument/2006/relationships/ctrlProp" Target="../ctrlProps/ctrlProp100.xml"/><Relationship Id="rId260" Type="http://schemas.openxmlformats.org/officeDocument/2006/relationships/ctrlProp" Target="../ctrlProps/ctrlProp251.xml"/><Relationship Id="rId316" Type="http://schemas.openxmlformats.org/officeDocument/2006/relationships/ctrlProp" Target="../ctrlProps/ctrlProp307.xml"/><Relationship Id="rId55" Type="http://schemas.openxmlformats.org/officeDocument/2006/relationships/ctrlProp" Target="../ctrlProps/ctrlProp46.xml"/><Relationship Id="rId97" Type="http://schemas.openxmlformats.org/officeDocument/2006/relationships/ctrlProp" Target="../ctrlProps/ctrlProp88.xml"/><Relationship Id="rId120" Type="http://schemas.openxmlformats.org/officeDocument/2006/relationships/ctrlProp" Target="../ctrlProps/ctrlProp111.xml"/><Relationship Id="rId358" Type="http://schemas.openxmlformats.org/officeDocument/2006/relationships/ctrlProp" Target="../ctrlProps/ctrlProp349.xml"/><Relationship Id="rId162" Type="http://schemas.openxmlformats.org/officeDocument/2006/relationships/ctrlProp" Target="../ctrlProps/ctrlProp153.xml"/><Relationship Id="rId218" Type="http://schemas.openxmlformats.org/officeDocument/2006/relationships/ctrlProp" Target="../ctrlProps/ctrlProp209.xml"/><Relationship Id="rId271" Type="http://schemas.openxmlformats.org/officeDocument/2006/relationships/ctrlProp" Target="../ctrlProps/ctrlProp262.xml"/><Relationship Id="rId24" Type="http://schemas.openxmlformats.org/officeDocument/2006/relationships/ctrlProp" Target="../ctrlProps/ctrlProp15.xml"/><Relationship Id="rId66" Type="http://schemas.openxmlformats.org/officeDocument/2006/relationships/ctrlProp" Target="../ctrlProps/ctrlProp57.xml"/><Relationship Id="rId131" Type="http://schemas.openxmlformats.org/officeDocument/2006/relationships/ctrlProp" Target="../ctrlProps/ctrlProp122.xml"/><Relationship Id="rId327" Type="http://schemas.openxmlformats.org/officeDocument/2006/relationships/ctrlProp" Target="../ctrlProps/ctrlProp318.xml"/><Relationship Id="rId173" Type="http://schemas.openxmlformats.org/officeDocument/2006/relationships/ctrlProp" Target="../ctrlProps/ctrlProp164.xml"/><Relationship Id="rId229" Type="http://schemas.openxmlformats.org/officeDocument/2006/relationships/ctrlProp" Target="../ctrlProps/ctrlProp220.xml"/><Relationship Id="rId240" Type="http://schemas.openxmlformats.org/officeDocument/2006/relationships/ctrlProp" Target="../ctrlProps/ctrlProp231.xml"/><Relationship Id="rId35" Type="http://schemas.openxmlformats.org/officeDocument/2006/relationships/ctrlProp" Target="../ctrlProps/ctrlProp26.xml"/><Relationship Id="rId77" Type="http://schemas.openxmlformats.org/officeDocument/2006/relationships/ctrlProp" Target="../ctrlProps/ctrlProp68.xml"/><Relationship Id="rId100" Type="http://schemas.openxmlformats.org/officeDocument/2006/relationships/ctrlProp" Target="../ctrlProps/ctrlProp91.xml"/><Relationship Id="rId282" Type="http://schemas.openxmlformats.org/officeDocument/2006/relationships/ctrlProp" Target="../ctrlProps/ctrlProp273.xml"/><Relationship Id="rId338" Type="http://schemas.openxmlformats.org/officeDocument/2006/relationships/ctrlProp" Target="../ctrlProps/ctrlProp329.xml"/><Relationship Id="rId8" Type="http://schemas.openxmlformats.org/officeDocument/2006/relationships/drawing" Target="../drawings/drawing1.xml"/><Relationship Id="rId142" Type="http://schemas.openxmlformats.org/officeDocument/2006/relationships/ctrlProp" Target="../ctrlProps/ctrlProp133.xml"/><Relationship Id="rId184" Type="http://schemas.openxmlformats.org/officeDocument/2006/relationships/ctrlProp" Target="../ctrlProps/ctrlProp175.xml"/><Relationship Id="rId251" Type="http://schemas.openxmlformats.org/officeDocument/2006/relationships/ctrlProp" Target="../ctrlProps/ctrlProp24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335"/>
  <sheetViews>
    <sheetView showGridLines="0" showRowColHeaders="0" tabSelected="1" showWhiteSpace="0" zoomScaleNormal="100" zoomScaleSheetLayoutView="100" workbookViewId="0">
      <selection activeCell="F15" sqref="F15:J15"/>
    </sheetView>
  </sheetViews>
  <sheetFormatPr defaultColWidth="8.85546875" defaultRowHeight="12.75" x14ac:dyDescent="0.2"/>
  <cols>
    <col min="1" max="1" width="4.7109375" customWidth="1"/>
    <col min="2" max="2" width="5.42578125" customWidth="1"/>
    <col min="3" max="7" width="5.7109375" customWidth="1"/>
    <col min="8" max="8" width="14.5703125" customWidth="1"/>
    <col min="9" max="9" width="4.5703125" customWidth="1"/>
    <col min="10" max="10" width="14.5703125" customWidth="1"/>
    <col min="11" max="11" width="4.5703125" customWidth="1"/>
    <col min="12" max="12" width="14.5703125" customWidth="1"/>
    <col min="13" max="13" width="4.5703125" customWidth="1"/>
    <col min="14" max="14" width="11.7109375" customWidth="1"/>
    <col min="15" max="15" width="1.7109375" customWidth="1"/>
    <col min="16" max="16" width="10.5703125" customWidth="1"/>
    <col min="17" max="17" width="2.7109375" customWidth="1"/>
    <col min="18" max="26" width="8.7109375" hidden="1" customWidth="1"/>
    <col min="27" max="52" width="8.7109375" customWidth="1"/>
  </cols>
  <sheetData>
    <row r="1" spans="1:2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25"/>
      <c r="L1" s="26" t="s">
        <v>3</v>
      </c>
      <c r="M1" s="27"/>
      <c r="N1" s="47"/>
      <c r="O1" s="47"/>
      <c r="P1" s="47"/>
      <c r="Q1" s="47"/>
    </row>
    <row r="2" spans="1:21" ht="22.5" x14ac:dyDescent="0.45">
      <c r="A2" s="47"/>
      <c r="B2" s="47"/>
      <c r="C2" s="48"/>
      <c r="D2" s="47"/>
      <c r="E2" s="47"/>
      <c r="F2" s="47"/>
      <c r="G2" s="47"/>
      <c r="H2" s="49">
        <v>2026</v>
      </c>
      <c r="I2" s="47"/>
      <c r="J2" s="47"/>
      <c r="K2" s="126">
        <v>46157</v>
      </c>
      <c r="L2" s="127"/>
      <c r="M2" s="128"/>
      <c r="N2" s="47"/>
      <c r="O2" s="47"/>
      <c r="P2" s="47"/>
      <c r="Q2" s="47"/>
    </row>
    <row r="3" spans="1:21" ht="22.15" customHeight="1" x14ac:dyDescent="0.5">
      <c r="A3" s="47"/>
      <c r="B3" s="47"/>
      <c r="C3" s="48"/>
      <c r="D3" s="47"/>
      <c r="E3" s="47"/>
      <c r="F3" s="113" t="s">
        <v>228</v>
      </c>
      <c r="G3" s="47"/>
      <c r="H3" s="50"/>
      <c r="I3" s="51"/>
      <c r="J3" s="47"/>
      <c r="K3" s="47"/>
      <c r="L3" s="47"/>
      <c r="M3" s="47"/>
      <c r="N3" s="47"/>
      <c r="O3" s="47"/>
      <c r="P3" s="47"/>
      <c r="Q3" s="47"/>
    </row>
    <row r="4" spans="1:21" s="20" customFormat="1" ht="18" customHeight="1" x14ac:dyDescent="0.2">
      <c r="B4" s="22" t="s">
        <v>49</v>
      </c>
      <c r="C4" s="4"/>
      <c r="D4" s="2"/>
      <c r="E4" s="2"/>
      <c r="F4" s="2"/>
      <c r="G4" s="2"/>
      <c r="H4" s="135" t="s">
        <v>32</v>
      </c>
      <c r="I4" s="135"/>
      <c r="J4" s="135"/>
      <c r="K4" s="135"/>
      <c r="L4" s="135"/>
      <c r="M4" s="2"/>
      <c r="N4" s="4"/>
      <c r="O4" s="4"/>
      <c r="P4"/>
    </row>
    <row r="5" spans="1:21" s="20" customFormat="1" ht="6" customHeight="1" thickBot="1" x14ac:dyDescent="0.25">
      <c r="B5" s="2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2.75" customHeight="1" x14ac:dyDescent="0.2">
      <c r="B6" s="52"/>
      <c r="C6" s="53"/>
      <c r="D6" s="53"/>
      <c r="E6" s="53"/>
      <c r="F6" s="54"/>
      <c r="G6" s="54"/>
      <c r="H6" s="54" t="s">
        <v>30</v>
      </c>
      <c r="I6" s="53"/>
      <c r="J6" s="53"/>
      <c r="K6" s="53"/>
      <c r="L6" s="53"/>
      <c r="M6" s="53"/>
      <c r="N6" s="55"/>
    </row>
    <row r="7" spans="1:21" ht="12.75" customHeight="1" x14ac:dyDescent="0.2">
      <c r="B7" s="56"/>
      <c r="C7" s="47"/>
      <c r="D7" s="47"/>
      <c r="E7" s="47"/>
      <c r="F7" s="57"/>
      <c r="G7" s="57"/>
      <c r="H7" s="57" t="s">
        <v>31</v>
      </c>
      <c r="I7" s="47"/>
      <c r="J7" s="47"/>
      <c r="K7" s="47"/>
      <c r="L7" s="47"/>
      <c r="M7" s="47"/>
      <c r="N7" s="58"/>
    </row>
    <row r="8" spans="1:21" ht="12.75" customHeight="1" thickBot="1" x14ac:dyDescent="0.25">
      <c r="B8" s="59"/>
      <c r="C8" s="60"/>
      <c r="D8" s="60"/>
      <c r="E8" s="60"/>
      <c r="F8" s="61"/>
      <c r="G8" s="61"/>
      <c r="H8" s="61" t="s">
        <v>4</v>
      </c>
      <c r="I8" s="60"/>
      <c r="J8" s="60"/>
      <c r="K8" s="60"/>
      <c r="L8" s="60"/>
      <c r="M8" s="60"/>
      <c r="N8" s="62"/>
    </row>
    <row r="9" spans="1:21" ht="15" customHeight="1" x14ac:dyDescent="0.2">
      <c r="B9" s="1" t="s">
        <v>283</v>
      </c>
      <c r="C9" s="3"/>
      <c r="E9" s="4"/>
      <c r="F9" s="4"/>
      <c r="G9" s="4"/>
      <c r="H9" s="4"/>
    </row>
    <row r="10" spans="1:21" ht="15" customHeight="1" x14ac:dyDescent="0.2">
      <c r="B10" s="20" t="s">
        <v>561</v>
      </c>
      <c r="C10" s="3"/>
      <c r="E10" s="4"/>
      <c r="F10" s="4"/>
      <c r="G10" s="4"/>
      <c r="H10" s="4"/>
    </row>
    <row r="11" spans="1:21" s="2" customFormat="1" ht="15" customHeight="1" x14ac:dyDescent="0.2">
      <c r="A11" s="24"/>
      <c r="B11" s="45" t="s">
        <v>284</v>
      </c>
      <c r="C11" s="4"/>
      <c r="E11" s="4"/>
      <c r="F11" s="4"/>
      <c r="G11" s="4"/>
      <c r="H11" s="4"/>
    </row>
    <row r="12" spans="1:21" s="2" customFormat="1" ht="15" customHeight="1" x14ac:dyDescent="0.2">
      <c r="A12" s="24"/>
      <c r="B12" s="1" t="s">
        <v>285</v>
      </c>
      <c r="C12" s="4"/>
      <c r="D12" s="2" t="s">
        <v>356</v>
      </c>
      <c r="E12" s="4"/>
      <c r="F12" s="4"/>
      <c r="G12" s="4"/>
      <c r="H12" s="4"/>
      <c r="K12" s="136" t="s">
        <v>357</v>
      </c>
      <c r="L12" s="136"/>
      <c r="M12" s="136"/>
      <c r="N12" s="136"/>
      <c r="U12" s="20" t="s">
        <v>418</v>
      </c>
    </row>
    <row r="13" spans="1:21" s="2" customFormat="1" ht="15" customHeight="1" x14ac:dyDescent="0.2">
      <c r="A13" s="24"/>
      <c r="B13" s="2" t="s">
        <v>286</v>
      </c>
      <c r="C13" s="4"/>
      <c r="E13" s="4"/>
      <c r="F13" s="4"/>
      <c r="G13" s="4"/>
      <c r="H13" s="4"/>
    </row>
    <row r="14" spans="1:21" s="2" customFormat="1" ht="6" customHeight="1" x14ac:dyDescent="0.2">
      <c r="A14" s="24"/>
      <c r="B14" s="1"/>
      <c r="C14" s="11"/>
      <c r="J14" s="75"/>
    </row>
    <row r="15" spans="1:21" ht="12.75" customHeight="1" x14ac:dyDescent="0.2">
      <c r="A15" s="5"/>
      <c r="B15" s="20" t="s">
        <v>412</v>
      </c>
      <c r="E15" s="8"/>
      <c r="F15" s="129"/>
      <c r="G15" s="130"/>
      <c r="H15" s="130"/>
      <c r="I15" s="130"/>
      <c r="J15" s="131"/>
      <c r="K15" s="19"/>
      <c r="L15" s="20"/>
    </row>
    <row r="16" spans="1:21" ht="12.75" customHeight="1" x14ac:dyDescent="0.2">
      <c r="A16" s="5"/>
      <c r="B16" t="s">
        <v>2</v>
      </c>
      <c r="E16" s="8"/>
      <c r="F16" s="129"/>
      <c r="G16" s="130"/>
      <c r="H16" s="130"/>
      <c r="I16" s="130"/>
      <c r="J16" s="131"/>
      <c r="K16" s="19"/>
      <c r="L16" s="20" t="s">
        <v>416</v>
      </c>
    </row>
    <row r="17" spans="1:19" ht="12.75" customHeight="1" x14ac:dyDescent="0.2">
      <c r="B17" t="s">
        <v>0</v>
      </c>
      <c r="E17" s="8"/>
      <c r="F17" s="129"/>
      <c r="G17" s="130"/>
      <c r="H17" s="130"/>
      <c r="I17" s="130"/>
      <c r="J17" s="131"/>
      <c r="K17" s="19"/>
      <c r="L17" s="20"/>
    </row>
    <row r="18" spans="1:19" ht="12.75" customHeight="1" x14ac:dyDescent="0.2">
      <c r="B18" t="s">
        <v>105</v>
      </c>
      <c r="E18" s="8"/>
      <c r="F18" s="129"/>
      <c r="G18" s="130"/>
      <c r="H18" s="130"/>
      <c r="I18" s="130"/>
      <c r="J18" s="131"/>
      <c r="K18" s="19"/>
    </row>
    <row r="19" spans="1:19" ht="12.75" customHeight="1" x14ac:dyDescent="0.2">
      <c r="B19" t="s">
        <v>106</v>
      </c>
      <c r="E19" s="8"/>
      <c r="F19" s="129"/>
      <c r="G19" s="130"/>
      <c r="H19" s="130"/>
      <c r="I19" s="130"/>
      <c r="J19" s="131"/>
      <c r="K19" s="19"/>
    </row>
    <row r="20" spans="1:19" ht="12.75" customHeight="1" x14ac:dyDescent="0.2">
      <c r="B20" t="s">
        <v>116</v>
      </c>
      <c r="E20" s="8"/>
      <c r="F20" s="137"/>
      <c r="G20" s="131"/>
      <c r="H20" s="76"/>
      <c r="I20" s="77"/>
      <c r="J20" s="77"/>
      <c r="R20">
        <v>0</v>
      </c>
      <c r="S20" t="s">
        <v>234</v>
      </c>
    </row>
    <row r="21" spans="1:19" ht="12.75" customHeight="1" x14ac:dyDescent="0.2">
      <c r="B21" t="s">
        <v>1</v>
      </c>
      <c r="E21" s="8"/>
      <c r="F21" s="132"/>
      <c r="G21" s="133"/>
      <c r="H21" s="133"/>
      <c r="I21" s="133"/>
      <c r="J21" s="134"/>
      <c r="K21" s="19"/>
      <c r="R21" s="2" t="s">
        <v>332</v>
      </c>
      <c r="S21" s="2" t="s">
        <v>334</v>
      </c>
    </row>
    <row r="22" spans="1:19" ht="12.75" customHeight="1" x14ac:dyDescent="0.2">
      <c r="B22" t="s">
        <v>14</v>
      </c>
      <c r="E22" s="8"/>
      <c r="F22" s="143"/>
      <c r="G22" s="130"/>
      <c r="H22" s="130"/>
      <c r="I22" s="130"/>
      <c r="J22" s="131"/>
      <c r="K22" s="19"/>
      <c r="R22" t="s">
        <v>333</v>
      </c>
      <c r="S22" t="s">
        <v>335</v>
      </c>
    </row>
    <row r="23" spans="1:19" ht="6" customHeight="1" thickBot="1" x14ac:dyDescent="0.25"/>
    <row r="24" spans="1:19" ht="21" customHeight="1" x14ac:dyDescent="0.45">
      <c r="A24" s="53"/>
      <c r="B24" s="63" t="s">
        <v>47</v>
      </c>
      <c r="C24" s="53"/>
      <c r="D24" s="53"/>
      <c r="E24" s="120" t="s">
        <v>484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19" ht="18" customHeight="1" x14ac:dyDescent="0.2">
      <c r="A25" s="103" t="s">
        <v>5</v>
      </c>
      <c r="B25" s="91" t="s">
        <v>33</v>
      </c>
      <c r="J25" s="104"/>
      <c r="L25" s="64"/>
    </row>
    <row r="26" spans="1:19" x14ac:dyDescent="0.2">
      <c r="A26" s="103"/>
      <c r="B26" s="108" t="s">
        <v>415</v>
      </c>
      <c r="I26" s="105"/>
      <c r="J26" s="104"/>
      <c r="L26" s="64"/>
    </row>
    <row r="27" spans="1:19" ht="15" customHeight="1" x14ac:dyDescent="0.2">
      <c r="A27" s="6"/>
      <c r="B27" s="1"/>
      <c r="C27" t="s">
        <v>323</v>
      </c>
      <c r="J27" s="29"/>
      <c r="L27" s="64"/>
      <c r="S27" s="12">
        <v>0</v>
      </c>
    </row>
    <row r="28" spans="1:19" ht="15" customHeight="1" x14ac:dyDescent="0.2">
      <c r="A28" s="6"/>
      <c r="B28" s="1"/>
      <c r="C28" t="s">
        <v>324</v>
      </c>
      <c r="J28" s="29"/>
      <c r="L28" s="64"/>
      <c r="P28" s="20" t="s">
        <v>417</v>
      </c>
    </row>
    <row r="29" spans="1:19" ht="15" customHeight="1" x14ac:dyDescent="0.2">
      <c r="A29" s="6"/>
      <c r="B29" s="1"/>
      <c r="C29" t="s">
        <v>325</v>
      </c>
      <c r="J29" s="29"/>
      <c r="L29" s="64"/>
    </row>
    <row r="30" spans="1:19" ht="15" customHeight="1" x14ac:dyDescent="0.2">
      <c r="A30" s="6"/>
      <c r="B30" s="1"/>
      <c r="C30" t="s">
        <v>326</v>
      </c>
      <c r="J30" s="29"/>
      <c r="L30" s="64"/>
    </row>
    <row r="31" spans="1:19" ht="15" customHeight="1" x14ac:dyDescent="0.2">
      <c r="A31" s="6"/>
      <c r="B31" s="1"/>
      <c r="C31" t="s">
        <v>46</v>
      </c>
      <c r="J31" s="29"/>
      <c r="L31" s="64"/>
    </row>
    <row r="32" spans="1:19" ht="15" customHeight="1" x14ac:dyDescent="0.2">
      <c r="A32" s="6"/>
      <c r="B32" s="1"/>
      <c r="C32" t="s">
        <v>327</v>
      </c>
      <c r="J32" s="29"/>
      <c r="L32" s="64"/>
    </row>
    <row r="33" spans="1:19" ht="15" customHeight="1" x14ac:dyDescent="0.2">
      <c r="A33" s="6"/>
      <c r="B33" s="1"/>
      <c r="C33" t="s">
        <v>328</v>
      </c>
      <c r="J33" s="29"/>
      <c r="L33" s="64"/>
    </row>
    <row r="34" spans="1:19" ht="15" customHeight="1" x14ac:dyDescent="0.2">
      <c r="A34" s="6"/>
      <c r="B34" s="1"/>
      <c r="C34" t="s">
        <v>329</v>
      </c>
      <c r="J34" s="29"/>
      <c r="L34" s="64"/>
    </row>
    <row r="35" spans="1:19" ht="15" customHeight="1" x14ac:dyDescent="0.2">
      <c r="A35" s="6"/>
      <c r="B35" s="1"/>
      <c r="C35" t="s">
        <v>330</v>
      </c>
      <c r="J35" s="29"/>
      <c r="L35" s="64"/>
    </row>
    <row r="36" spans="1:19" ht="15" customHeight="1" x14ac:dyDescent="0.2">
      <c r="A36" s="6"/>
      <c r="B36" s="1"/>
      <c r="C36" t="s">
        <v>331</v>
      </c>
      <c r="J36" s="29"/>
      <c r="L36" s="64"/>
    </row>
    <row r="37" spans="1:19" x14ac:dyDescent="0.2">
      <c r="B37" s="9"/>
      <c r="C37" s="9"/>
      <c r="D37" s="9"/>
      <c r="F37" s="9"/>
      <c r="G37" s="9"/>
    </row>
    <row r="38" spans="1:19" ht="15" customHeight="1" x14ac:dyDescent="0.2">
      <c r="A38" s="6" t="s">
        <v>6</v>
      </c>
      <c r="B38" s="2" t="s">
        <v>34</v>
      </c>
      <c r="F38" s="117"/>
    </row>
    <row r="39" spans="1:19" ht="18" customHeight="1" x14ac:dyDescent="0.2">
      <c r="A39" s="6" t="s">
        <v>7</v>
      </c>
      <c r="B39" s="1" t="s">
        <v>229</v>
      </c>
      <c r="E39" s="20"/>
      <c r="F39" s="12"/>
      <c r="I39" s="5"/>
      <c r="J39" s="29"/>
      <c r="L39" s="20"/>
      <c r="S39" s="12">
        <v>0</v>
      </c>
    </row>
    <row r="40" spans="1:19" x14ac:dyDescent="0.2">
      <c r="A40" s="6"/>
      <c r="B40" s="108" t="s">
        <v>415</v>
      </c>
      <c r="E40" s="20"/>
      <c r="I40" s="5"/>
      <c r="J40" s="29"/>
      <c r="L40" s="20"/>
      <c r="S40" s="12"/>
    </row>
    <row r="41" spans="1:19" ht="15" customHeight="1" x14ac:dyDescent="0.2">
      <c r="A41" s="6"/>
      <c r="B41" s="2"/>
      <c r="C41" s="20" t="s">
        <v>562</v>
      </c>
      <c r="E41" s="9"/>
      <c r="I41" s="5"/>
      <c r="J41" s="29"/>
      <c r="L41" s="97"/>
    </row>
    <row r="42" spans="1:19" ht="15" customHeight="1" x14ac:dyDescent="0.2">
      <c r="A42" s="6"/>
      <c r="B42" s="2"/>
      <c r="C42" s="20" t="s">
        <v>563</v>
      </c>
      <c r="E42" s="9"/>
      <c r="I42" s="5"/>
      <c r="J42" s="29"/>
      <c r="L42" s="97"/>
    </row>
    <row r="43" spans="1:19" ht="15" customHeight="1" x14ac:dyDescent="0.2">
      <c r="A43" s="6"/>
      <c r="B43" s="2"/>
      <c r="C43" s="20" t="s">
        <v>564</v>
      </c>
      <c r="E43" s="9"/>
      <c r="I43" s="5"/>
      <c r="J43" s="29"/>
      <c r="L43" s="97"/>
    </row>
    <row r="44" spans="1:19" ht="15" customHeight="1" x14ac:dyDescent="0.2">
      <c r="A44" s="6"/>
      <c r="B44" s="2"/>
      <c r="C44" s="20" t="s">
        <v>414</v>
      </c>
      <c r="E44" s="9"/>
      <c r="I44" s="5"/>
      <c r="J44" s="29"/>
      <c r="L44" s="97"/>
    </row>
    <row r="45" spans="1:19" ht="15" hidden="1" customHeight="1" x14ac:dyDescent="0.2">
      <c r="A45" s="6"/>
      <c r="B45" s="2"/>
      <c r="E45" s="9"/>
      <c r="I45" s="5"/>
      <c r="J45" s="29"/>
      <c r="L45" s="97"/>
    </row>
    <row r="46" spans="1:19" ht="6" customHeight="1" x14ac:dyDescent="0.2">
      <c r="A46" s="6"/>
      <c r="B46" s="2"/>
      <c r="E46" s="9"/>
      <c r="I46" s="5"/>
      <c r="J46" s="29"/>
      <c r="L46" s="97"/>
    </row>
    <row r="47" spans="1:19" ht="15" customHeight="1" x14ac:dyDescent="0.2">
      <c r="A47" s="6" t="s">
        <v>8</v>
      </c>
      <c r="B47" s="2" t="s">
        <v>35</v>
      </c>
      <c r="J47" s="78"/>
      <c r="L47" s="20"/>
    </row>
    <row r="48" spans="1:19" ht="15" customHeight="1" x14ac:dyDescent="0.2">
      <c r="A48" s="6" t="s">
        <v>9</v>
      </c>
      <c r="B48" s="2" t="s">
        <v>51</v>
      </c>
      <c r="J48" s="78"/>
    </row>
    <row r="49" spans="1:11" ht="15" customHeight="1" x14ac:dyDescent="0.2">
      <c r="A49" s="6" t="s">
        <v>10</v>
      </c>
      <c r="B49" s="1" t="s">
        <v>50</v>
      </c>
    </row>
    <row r="50" spans="1:11" ht="12" customHeight="1" x14ac:dyDescent="0.2">
      <c r="B50" s="9" t="s">
        <v>38</v>
      </c>
    </row>
    <row r="51" spans="1:11" ht="12" customHeight="1" x14ac:dyDescent="0.2">
      <c r="B51" s="9" t="s">
        <v>37</v>
      </c>
    </row>
    <row r="52" spans="1:11" ht="12.75" customHeight="1" x14ac:dyDescent="0.2">
      <c r="B52" s="2" t="s">
        <v>36</v>
      </c>
      <c r="J52" s="79"/>
    </row>
    <row r="53" spans="1:11" ht="12.75" customHeight="1" x14ac:dyDescent="0.2">
      <c r="B53" s="2" t="s">
        <v>39</v>
      </c>
      <c r="J53" s="79"/>
    </row>
    <row r="54" spans="1:11" ht="12.75" customHeight="1" x14ac:dyDescent="0.2">
      <c r="B54" s="2" t="s">
        <v>40</v>
      </c>
      <c r="J54" s="79"/>
    </row>
    <row r="55" spans="1:11" ht="12.75" customHeight="1" x14ac:dyDescent="0.2">
      <c r="B55" s="2" t="s">
        <v>41</v>
      </c>
      <c r="J55" s="79"/>
    </row>
    <row r="56" spans="1:11" ht="12.75" customHeight="1" x14ac:dyDescent="0.2">
      <c r="B56" s="2" t="s">
        <v>42</v>
      </c>
      <c r="J56" s="79"/>
    </row>
    <row r="57" spans="1:11" x14ac:dyDescent="0.2">
      <c r="B57" s="2" t="s">
        <v>43</v>
      </c>
      <c r="J57" s="79"/>
    </row>
    <row r="58" spans="1:11" x14ac:dyDescent="0.2">
      <c r="B58" s="2" t="s">
        <v>44</v>
      </c>
      <c r="J58" s="79"/>
    </row>
    <row r="59" spans="1:11" x14ac:dyDescent="0.2">
      <c r="B59" s="2" t="s">
        <v>52</v>
      </c>
      <c r="J59" s="79"/>
    </row>
    <row r="60" spans="1:11" x14ac:dyDescent="0.2">
      <c r="C60" s="1" t="s">
        <v>45</v>
      </c>
      <c r="J60" s="10">
        <f>SUM(J52:J59)</f>
        <v>0</v>
      </c>
    </row>
    <row r="61" spans="1:11" x14ac:dyDescent="0.2">
      <c r="A61" s="6" t="s">
        <v>11</v>
      </c>
      <c r="B61" s="1" t="s">
        <v>215</v>
      </c>
      <c r="C61" s="1"/>
      <c r="J61" s="10"/>
    </row>
    <row r="62" spans="1:11" x14ac:dyDescent="0.2">
      <c r="A62" s="6"/>
      <c r="B62" s="2" t="s">
        <v>216</v>
      </c>
      <c r="J62" s="79"/>
    </row>
    <row r="63" spans="1:11" x14ac:dyDescent="0.2">
      <c r="B63" s="2" t="s">
        <v>217</v>
      </c>
      <c r="I63" t="s">
        <v>220</v>
      </c>
      <c r="J63" s="79"/>
    </row>
    <row r="64" spans="1:11" x14ac:dyDescent="0.2">
      <c r="B64" s="2" t="s">
        <v>218</v>
      </c>
      <c r="I64" t="s">
        <v>221</v>
      </c>
      <c r="J64" s="79"/>
      <c r="K64" s="9" t="s">
        <v>486</v>
      </c>
    </row>
    <row r="65" spans="1:20" x14ac:dyDescent="0.2">
      <c r="B65" s="2" t="s">
        <v>219</v>
      </c>
      <c r="J65" s="10">
        <f>BEGEMP+HIRE-LEFT</f>
        <v>0</v>
      </c>
    </row>
    <row r="66" spans="1:20" ht="19.5" x14ac:dyDescent="0.4">
      <c r="A66" s="47"/>
      <c r="B66" s="65" t="s">
        <v>252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20" x14ac:dyDescent="0.2">
      <c r="A67" s="6" t="s">
        <v>12</v>
      </c>
      <c r="B67" s="1" t="s">
        <v>82</v>
      </c>
      <c r="S67" s="75">
        <v>0</v>
      </c>
      <c r="T67" s="2" t="s">
        <v>48</v>
      </c>
    </row>
    <row r="68" spans="1:20" ht="13.5" x14ac:dyDescent="0.25">
      <c r="A68" s="6"/>
      <c r="B68" s="1"/>
      <c r="G68" s="39" t="s">
        <v>231</v>
      </c>
      <c r="H68" s="35" t="s">
        <v>83</v>
      </c>
      <c r="I68" s="9"/>
      <c r="J68" s="35" t="s">
        <v>68</v>
      </c>
      <c r="K68" s="9"/>
      <c r="L68" s="35" t="s">
        <v>69</v>
      </c>
      <c r="S68" s="2"/>
      <c r="T68" s="2"/>
    </row>
    <row r="69" spans="1:20" ht="13.5" x14ac:dyDescent="0.25">
      <c r="A69" s="11"/>
      <c r="G69" s="39" t="s">
        <v>232</v>
      </c>
      <c r="H69" s="35" t="s">
        <v>84</v>
      </c>
      <c r="I69" s="9"/>
      <c r="J69" s="35" t="s">
        <v>71</v>
      </c>
      <c r="K69" s="9"/>
      <c r="L69" s="35" t="s">
        <v>72</v>
      </c>
      <c r="M69" s="9"/>
      <c r="N69" s="37"/>
      <c r="S69" s="2">
        <v>1</v>
      </c>
      <c r="T69" s="2" t="s">
        <v>15</v>
      </c>
    </row>
    <row r="70" spans="1:20" ht="13.5" x14ac:dyDescent="0.25">
      <c r="A70" s="6"/>
      <c r="G70" s="39" t="s">
        <v>233</v>
      </c>
      <c r="H70" s="35" t="s">
        <v>70</v>
      </c>
      <c r="I70" s="9"/>
      <c r="J70" s="35" t="s">
        <v>73</v>
      </c>
      <c r="K70" s="9"/>
      <c r="L70" s="35" t="s">
        <v>85</v>
      </c>
      <c r="M70" s="9"/>
      <c r="N70" s="37"/>
      <c r="S70" s="2">
        <v>2</v>
      </c>
      <c r="T70" s="2" t="s">
        <v>16</v>
      </c>
    </row>
    <row r="71" spans="1:20" ht="13.5" x14ac:dyDescent="0.25">
      <c r="A71" s="9" t="s">
        <v>77</v>
      </c>
      <c r="G71" s="80"/>
      <c r="H71" s="81"/>
      <c r="I71" s="4" t="s">
        <v>53</v>
      </c>
      <c r="J71" s="82"/>
      <c r="K71" s="13"/>
      <c r="L71" s="83"/>
      <c r="M71" s="9"/>
      <c r="N71" s="37"/>
      <c r="S71" s="2">
        <v>3</v>
      </c>
      <c r="T71" s="2" t="s">
        <v>17</v>
      </c>
    </row>
    <row r="72" spans="1:20" x14ac:dyDescent="0.2">
      <c r="A72" s="9" t="s">
        <v>78</v>
      </c>
      <c r="G72" s="80"/>
      <c r="H72" s="81"/>
      <c r="I72" s="4" t="s">
        <v>53</v>
      </c>
      <c r="J72" s="82"/>
      <c r="K72" s="13"/>
      <c r="L72" s="83"/>
      <c r="M72" s="36"/>
      <c r="N72" s="38"/>
      <c r="S72" s="2">
        <v>4</v>
      </c>
      <c r="T72" s="2" t="s">
        <v>18</v>
      </c>
    </row>
    <row r="73" spans="1:20" ht="13.5" x14ac:dyDescent="0.25">
      <c r="A73" s="9" t="s">
        <v>80</v>
      </c>
      <c r="G73" s="80"/>
      <c r="H73" s="81"/>
      <c r="I73" s="4" t="s">
        <v>53</v>
      </c>
      <c r="J73" s="82"/>
      <c r="K73" s="13"/>
      <c r="L73" s="83"/>
      <c r="M73" s="36"/>
      <c r="N73" s="38"/>
      <c r="S73" s="2">
        <v>5</v>
      </c>
      <c r="T73" s="2" t="s">
        <v>19</v>
      </c>
    </row>
    <row r="74" spans="1:20" ht="13.5" x14ac:dyDescent="0.25">
      <c r="A74" s="9" t="s">
        <v>351</v>
      </c>
      <c r="G74" s="80"/>
      <c r="H74" s="81"/>
      <c r="I74" s="4" t="s">
        <v>53</v>
      </c>
      <c r="J74" s="82"/>
      <c r="K74" s="13"/>
      <c r="L74" s="83"/>
      <c r="M74" s="36"/>
      <c r="N74" s="38"/>
      <c r="S74" s="2">
        <v>6</v>
      </c>
      <c r="T74" s="2" t="s">
        <v>20</v>
      </c>
    </row>
    <row r="75" spans="1:20" ht="13.5" x14ac:dyDescent="0.25">
      <c r="A75" s="9" t="s">
        <v>79</v>
      </c>
      <c r="G75" s="80"/>
      <c r="H75" s="81"/>
      <c r="I75" s="4" t="s">
        <v>53</v>
      </c>
      <c r="J75" s="82"/>
      <c r="K75" s="13"/>
      <c r="L75" s="83"/>
      <c r="M75" s="36"/>
      <c r="N75" s="38"/>
      <c r="S75" s="2">
        <v>7</v>
      </c>
      <c r="T75" s="2" t="s">
        <v>21</v>
      </c>
    </row>
    <row r="76" spans="1:20" x14ac:dyDescent="0.2">
      <c r="A76" s="9" t="s">
        <v>74</v>
      </c>
      <c r="G76" s="80"/>
      <c r="H76" s="81"/>
      <c r="I76" s="4" t="s">
        <v>53</v>
      </c>
      <c r="J76" s="31"/>
      <c r="K76" s="32"/>
      <c r="L76" s="33"/>
      <c r="M76" s="32"/>
      <c r="N76" s="38"/>
      <c r="S76" s="2">
        <v>8</v>
      </c>
      <c r="T76" s="2" t="s">
        <v>22</v>
      </c>
    </row>
    <row r="77" spans="1:20" x14ac:dyDescent="0.2">
      <c r="A77" s="9" t="s">
        <v>75</v>
      </c>
      <c r="G77" s="80"/>
      <c r="H77" s="81"/>
      <c r="I77" s="4" t="s">
        <v>53</v>
      </c>
      <c r="J77" s="14"/>
      <c r="K77" s="14"/>
      <c r="L77" s="14"/>
      <c r="M77" s="32"/>
      <c r="N77" s="38"/>
      <c r="S77" s="2">
        <v>9</v>
      </c>
      <c r="T77" s="2" t="s">
        <v>23</v>
      </c>
    </row>
    <row r="78" spans="1:20" x14ac:dyDescent="0.2">
      <c r="A78" s="9" t="s">
        <v>76</v>
      </c>
      <c r="G78" s="80"/>
      <c r="H78" s="81"/>
      <c r="I78" s="4" t="s">
        <v>53</v>
      </c>
      <c r="J78" s="14"/>
      <c r="K78" s="14"/>
      <c r="L78" s="14"/>
      <c r="M78" s="32"/>
      <c r="N78" s="38"/>
      <c r="S78" s="2">
        <v>10</v>
      </c>
      <c r="T78" s="2" t="s">
        <v>24</v>
      </c>
    </row>
    <row r="79" spans="1:20" x14ac:dyDescent="0.2">
      <c r="A79" s="9"/>
      <c r="H79" s="15"/>
      <c r="I79" s="4"/>
      <c r="J79" s="14"/>
      <c r="K79" s="14"/>
      <c r="L79" s="14" t="s">
        <v>234</v>
      </c>
      <c r="M79" s="32"/>
      <c r="N79" s="38"/>
      <c r="S79" s="2">
        <v>11</v>
      </c>
      <c r="T79" s="2" t="s">
        <v>25</v>
      </c>
    </row>
    <row r="80" spans="1:20" ht="12.75" customHeight="1" x14ac:dyDescent="0.2">
      <c r="A80" s="6" t="s">
        <v>27</v>
      </c>
      <c r="B80" s="9" t="s">
        <v>101</v>
      </c>
      <c r="L80" s="121"/>
      <c r="N80" s="2"/>
      <c r="S80" s="2">
        <v>12</v>
      </c>
      <c r="T80" s="2" t="s">
        <v>26</v>
      </c>
    </row>
    <row r="81" spans="1:15" ht="18" customHeight="1" x14ac:dyDescent="0.2">
      <c r="A81" s="6" t="s">
        <v>28</v>
      </c>
      <c r="B81" s="2" t="s">
        <v>99</v>
      </c>
    </row>
    <row r="82" spans="1:15" ht="12.75" customHeight="1" x14ac:dyDescent="0.2">
      <c r="A82" s="9"/>
      <c r="B82" s="2" t="s">
        <v>88</v>
      </c>
      <c r="L82" s="121"/>
      <c r="N82" s="2"/>
    </row>
    <row r="83" spans="1:15" ht="18" customHeight="1" x14ac:dyDescent="0.2">
      <c r="A83" s="6" t="s">
        <v>29</v>
      </c>
      <c r="B83" s="1" t="s">
        <v>89</v>
      </c>
      <c r="L83" s="14" t="s">
        <v>234</v>
      </c>
      <c r="M83" s="2"/>
    </row>
    <row r="84" spans="1:15" ht="12.75" customHeight="1" x14ac:dyDescent="0.25">
      <c r="A84" s="6"/>
      <c r="B84" s="9" t="s">
        <v>347</v>
      </c>
      <c r="L84" s="121"/>
      <c r="N84" s="2"/>
    </row>
    <row r="85" spans="1:15" ht="12.75" customHeight="1" x14ac:dyDescent="0.2">
      <c r="A85" s="6"/>
      <c r="B85" s="20" t="s">
        <v>400</v>
      </c>
      <c r="L85" s="121"/>
      <c r="N85" s="2"/>
    </row>
    <row r="86" spans="1:15" s="1" customFormat="1" ht="12.75" customHeight="1" x14ac:dyDescent="0.2">
      <c r="A86" s="11"/>
      <c r="B86" s="2" t="s">
        <v>90</v>
      </c>
      <c r="C86"/>
      <c r="D86"/>
      <c r="E86"/>
      <c r="F86"/>
      <c r="G86"/>
      <c r="H86"/>
      <c r="I86"/>
      <c r="J86"/>
      <c r="K86"/>
      <c r="L86" s="121"/>
      <c r="M86"/>
    </row>
    <row r="87" spans="1:15" ht="12.75" customHeight="1" x14ac:dyDescent="0.2">
      <c r="A87" s="6"/>
      <c r="B87" s="9" t="s">
        <v>348</v>
      </c>
      <c r="L87" s="121"/>
      <c r="N87" s="2"/>
    </row>
    <row r="88" spans="1:15" ht="12.75" customHeight="1" x14ac:dyDescent="0.2">
      <c r="A88" s="2"/>
      <c r="B88" s="9" t="s">
        <v>349</v>
      </c>
      <c r="L88" s="121"/>
      <c r="N88" s="2"/>
    </row>
    <row r="89" spans="1:15" ht="12.75" customHeight="1" x14ac:dyDescent="0.2">
      <c r="A89" s="2"/>
      <c r="B89" s="9" t="s">
        <v>350</v>
      </c>
      <c r="L89" s="121"/>
      <c r="N89" s="2"/>
    </row>
    <row r="90" spans="1:15" s="1" customFormat="1" ht="12.75" customHeight="1" x14ac:dyDescent="0.2">
      <c r="A90" s="2"/>
      <c r="B90" s="11" t="s">
        <v>91</v>
      </c>
      <c r="C90"/>
      <c r="D90"/>
      <c r="E90"/>
      <c r="F90"/>
      <c r="G90"/>
      <c r="H90"/>
      <c r="I90"/>
      <c r="J90"/>
      <c r="K90"/>
      <c r="L90"/>
      <c r="M90" s="2"/>
    </row>
    <row r="91" spans="1:15" s="1" customFormat="1" ht="12.75" customHeight="1" x14ac:dyDescent="0.2">
      <c r="A91" s="2"/>
      <c r="B91"/>
      <c r="C91"/>
      <c r="D91"/>
      <c r="E91"/>
      <c r="F91" s="2"/>
      <c r="G91" s="67" t="s">
        <v>92</v>
      </c>
      <c r="H91" s="84"/>
      <c r="I91" s="72" t="s">
        <v>93</v>
      </c>
      <c r="J91" s="2"/>
      <c r="K91"/>
      <c r="L91"/>
      <c r="M91" s="2"/>
      <c r="N91" s="2"/>
      <c r="O91" s="2"/>
    </row>
    <row r="92" spans="1:15" s="1" customFormat="1" ht="12.75" customHeight="1" x14ac:dyDescent="0.2">
      <c r="A92" s="66"/>
      <c r="B92"/>
      <c r="C92"/>
      <c r="D92"/>
      <c r="E92"/>
      <c r="F92" s="2"/>
      <c r="G92" s="67" t="s">
        <v>94</v>
      </c>
      <c r="H92" s="79"/>
      <c r="I92" s="72" t="s">
        <v>95</v>
      </c>
      <c r="J92" s="2"/>
      <c r="K92"/>
      <c r="L92"/>
      <c r="M92"/>
      <c r="N92" s="2"/>
      <c r="O92" s="2"/>
    </row>
    <row r="93" spans="1:15" s="1" customFormat="1" ht="12.75" customHeight="1" x14ac:dyDescent="0.2">
      <c r="A93" s="66"/>
      <c r="B93"/>
      <c r="C93"/>
      <c r="D93"/>
      <c r="E93"/>
      <c r="F93" s="2"/>
      <c r="G93" s="106" t="s">
        <v>236</v>
      </c>
      <c r="H93" s="79"/>
      <c r="I93" s="72" t="s">
        <v>237</v>
      </c>
      <c r="J93" s="2"/>
      <c r="K93"/>
      <c r="L93"/>
      <c r="M93"/>
      <c r="N93" s="2"/>
      <c r="O93" s="2"/>
    </row>
    <row r="94" spans="1:15" s="1" customFormat="1" x14ac:dyDescent="0.2">
      <c r="A94" s="66"/>
      <c r="B94"/>
      <c r="C94"/>
      <c r="D94"/>
      <c r="E94"/>
      <c r="F94"/>
      <c r="G94" s="17"/>
      <c r="H94" s="28"/>
      <c r="I94" s="16"/>
      <c r="J94"/>
      <c r="K94"/>
      <c r="L94" s="14" t="s">
        <v>234</v>
      </c>
      <c r="M94"/>
      <c r="N94" s="2"/>
      <c r="O94" s="2"/>
    </row>
    <row r="95" spans="1:15" s="1" customFormat="1" ht="12.75" customHeight="1" x14ac:dyDescent="0.2">
      <c r="A95" s="6" t="s">
        <v>54</v>
      </c>
      <c r="B95" s="2" t="s">
        <v>235</v>
      </c>
      <c r="C95"/>
      <c r="D95"/>
      <c r="E95"/>
      <c r="F95"/>
      <c r="G95"/>
      <c r="H95"/>
      <c r="I95"/>
      <c r="J95"/>
      <c r="K95"/>
      <c r="L95" s="121"/>
      <c r="M95"/>
      <c r="N95" s="2"/>
      <c r="O95" s="2"/>
    </row>
    <row r="96" spans="1:15" s="1" customFormat="1" ht="12.75" customHeight="1" x14ac:dyDescent="0.2">
      <c r="A96" s="6"/>
      <c r="B96" s="2"/>
      <c r="C96"/>
      <c r="D96"/>
      <c r="E96"/>
      <c r="F96"/>
      <c r="G96"/>
      <c r="H96"/>
      <c r="I96"/>
      <c r="J96"/>
      <c r="K96"/>
      <c r="L96"/>
      <c r="M96"/>
      <c r="N96" s="2"/>
      <c r="O96" s="2"/>
    </row>
    <row r="97" spans="1:15" s="1" customFormat="1" ht="12.75" customHeight="1" x14ac:dyDescent="0.2">
      <c r="A97" s="6" t="s">
        <v>55</v>
      </c>
      <c r="B97" s="2" t="s">
        <v>381</v>
      </c>
      <c r="C97"/>
      <c r="D97"/>
      <c r="E97"/>
      <c r="F97"/>
      <c r="G97"/>
      <c r="H97"/>
      <c r="I97"/>
      <c r="J97"/>
      <c r="K97"/>
      <c r="L97"/>
      <c r="M97"/>
      <c r="N97" s="2"/>
      <c r="O97" s="2"/>
    </row>
    <row r="98" spans="1:15" s="1" customFormat="1" ht="12.75" customHeight="1" x14ac:dyDescent="0.2">
      <c r="A98" s="6"/>
      <c r="B98" s="2"/>
      <c r="C98"/>
      <c r="D98"/>
      <c r="E98"/>
      <c r="F98"/>
      <c r="G98"/>
      <c r="H98"/>
      <c r="I98"/>
      <c r="J98"/>
      <c r="K98"/>
      <c r="L98" s="121"/>
      <c r="M98" s="92" t="s">
        <v>234</v>
      </c>
      <c r="N98" s="2"/>
      <c r="O98" s="2"/>
    </row>
    <row r="99" spans="1:15" s="1" customFormat="1" ht="3.95" customHeight="1" x14ac:dyDescent="0.2">
      <c r="A99" s="6"/>
      <c r="B99" s="2"/>
      <c r="C99"/>
      <c r="D99"/>
      <c r="E99"/>
      <c r="F99"/>
      <c r="G99"/>
      <c r="H99"/>
      <c r="I99"/>
      <c r="J99"/>
      <c r="K99"/>
      <c r="L99" s="92"/>
      <c r="M99" s="92"/>
      <c r="N99" s="2"/>
      <c r="O99" s="2"/>
    </row>
    <row r="100" spans="1:15" s="1" customFormat="1" ht="12.75" customHeight="1" x14ac:dyDescent="0.2">
      <c r="A100" s="6"/>
      <c r="B100" s="2" t="s">
        <v>382</v>
      </c>
      <c r="C100" s="93"/>
      <c r="D100" s="94" t="s">
        <v>383</v>
      </c>
      <c r="E100"/>
      <c r="F100"/>
      <c r="G100"/>
      <c r="H100"/>
      <c r="I100"/>
      <c r="J100" s="78"/>
      <c r="K100" s="20" t="s">
        <v>485</v>
      </c>
      <c r="L100"/>
      <c r="M100"/>
      <c r="N100" s="2"/>
      <c r="O100" s="2"/>
    </row>
    <row r="101" spans="1:15" s="1" customFormat="1" ht="3.95" customHeight="1" x14ac:dyDescent="0.2">
      <c r="A101" s="6"/>
      <c r="B101" s="2"/>
      <c r="C101"/>
      <c r="D101"/>
      <c r="E101"/>
      <c r="F101"/>
      <c r="G101"/>
      <c r="H101"/>
      <c r="I101"/>
      <c r="J101"/>
      <c r="K101"/>
      <c r="L101"/>
      <c r="M101"/>
      <c r="N101" s="2"/>
      <c r="O101" s="2"/>
    </row>
    <row r="102" spans="1:15" s="1" customFormat="1" ht="12.75" customHeight="1" x14ac:dyDescent="0.2">
      <c r="A102" s="6"/>
      <c r="B102" s="9" t="s">
        <v>384</v>
      </c>
      <c r="C102" s="2"/>
      <c r="D102"/>
      <c r="E102"/>
      <c r="F102"/>
      <c r="G102"/>
      <c r="H102"/>
      <c r="I102"/>
      <c r="J102"/>
      <c r="K102"/>
      <c r="L102" s="121"/>
      <c r="M102" s="92" t="s">
        <v>234</v>
      </c>
      <c r="N102" s="2"/>
      <c r="O102" s="2"/>
    </row>
    <row r="103" spans="1:15" s="1" customFormat="1" ht="3.95" customHeight="1" x14ac:dyDescent="0.2">
      <c r="A103" s="6"/>
      <c r="B103" s="2"/>
      <c r="C103"/>
      <c r="D103"/>
      <c r="E103"/>
      <c r="F103"/>
      <c r="G103"/>
      <c r="H103"/>
      <c r="I103"/>
      <c r="J103"/>
      <c r="K103"/>
      <c r="L103"/>
      <c r="M103"/>
      <c r="N103" s="2"/>
      <c r="O103" s="2"/>
    </row>
    <row r="104" spans="1:15" s="1" customFormat="1" ht="12.75" customHeight="1" x14ac:dyDescent="0.2">
      <c r="A104" s="6"/>
      <c r="B104" s="2" t="s">
        <v>385</v>
      </c>
      <c r="C104"/>
      <c r="D104"/>
      <c r="E104"/>
      <c r="F104"/>
      <c r="G104"/>
      <c r="H104"/>
      <c r="I104"/>
      <c r="J104"/>
      <c r="K104"/>
      <c r="L104" s="95"/>
      <c r="M104" s="94" t="s">
        <v>386</v>
      </c>
      <c r="O104" s="2"/>
    </row>
    <row r="105" spans="1:15" s="1" customFormat="1" ht="12.75" customHeight="1" x14ac:dyDescent="0.2">
      <c r="A105" s="6"/>
      <c r="B105" s="2"/>
      <c r="C105"/>
      <c r="D105"/>
      <c r="E105"/>
      <c r="F105"/>
      <c r="G105"/>
      <c r="H105"/>
      <c r="I105"/>
      <c r="J105"/>
      <c r="K105"/>
      <c r="L105" s="4" t="s">
        <v>387</v>
      </c>
      <c r="M105"/>
      <c r="N105" s="2"/>
      <c r="O105" s="2"/>
    </row>
    <row r="106" spans="1:15" s="1" customFormat="1" ht="6" customHeight="1" x14ac:dyDescent="0.2">
      <c r="A106" s="6"/>
      <c r="B106" s="2"/>
      <c r="C106"/>
      <c r="D106"/>
      <c r="E106"/>
      <c r="F106"/>
      <c r="G106"/>
      <c r="H106"/>
      <c r="I106"/>
      <c r="J106"/>
      <c r="K106"/>
      <c r="L106"/>
      <c r="M106"/>
      <c r="N106" s="2"/>
      <c r="O106" s="2"/>
    </row>
    <row r="107" spans="1:15" s="1" customFormat="1" ht="12.75" customHeight="1" x14ac:dyDescent="0.3">
      <c r="A107" s="6" t="s">
        <v>102</v>
      </c>
      <c r="B107" s="96" t="s">
        <v>388</v>
      </c>
      <c r="C107"/>
      <c r="D107"/>
      <c r="E107"/>
      <c r="F107"/>
      <c r="G107"/>
      <c r="H107"/>
      <c r="I107"/>
      <c r="J107"/>
      <c r="K107"/>
      <c r="L107"/>
      <c r="M107"/>
      <c r="N107" s="2"/>
      <c r="O107" s="2"/>
    </row>
    <row r="108" spans="1:15" s="1" customFormat="1" ht="12.75" customHeight="1" x14ac:dyDescent="0.3">
      <c r="A108" s="6"/>
      <c r="B108" s="96"/>
      <c r="C108"/>
      <c r="D108"/>
      <c r="E108"/>
      <c r="F108"/>
      <c r="G108"/>
      <c r="H108"/>
      <c r="I108"/>
      <c r="J108"/>
      <c r="K108"/>
      <c r="L108" s="121"/>
      <c r="M108" s="92" t="s">
        <v>234</v>
      </c>
      <c r="N108" s="2"/>
      <c r="O108" s="2"/>
    </row>
    <row r="109" spans="1:15" s="1" customFormat="1" ht="3.95" customHeight="1" x14ac:dyDescent="0.3">
      <c r="A109" s="6"/>
      <c r="B109" s="96"/>
      <c r="C109"/>
      <c r="D109"/>
      <c r="E109"/>
      <c r="F109"/>
      <c r="G109"/>
      <c r="H109"/>
      <c r="I109"/>
      <c r="J109"/>
      <c r="K109"/>
      <c r="L109"/>
      <c r="M109"/>
      <c r="N109" s="2"/>
      <c r="O109" s="2"/>
    </row>
    <row r="110" spans="1:15" s="1" customFormat="1" ht="12.75" customHeight="1" x14ac:dyDescent="0.2">
      <c r="A110" s="6"/>
      <c r="B110" s="2" t="s">
        <v>382</v>
      </c>
      <c r="C110" s="93"/>
      <c r="D110" s="2" t="s">
        <v>389</v>
      </c>
      <c r="E110"/>
      <c r="F110"/>
      <c r="G110"/>
      <c r="H110" s="78"/>
      <c r="I110" s="20" t="s">
        <v>485</v>
      </c>
      <c r="J110"/>
      <c r="M110"/>
      <c r="N110" s="2"/>
      <c r="O110" s="2"/>
    </row>
    <row r="111" spans="1:15" ht="6" customHeight="1" x14ac:dyDescent="0.3">
      <c r="A111" s="6"/>
      <c r="B111" s="34"/>
      <c r="C111" s="11"/>
      <c r="D111" s="11"/>
      <c r="E111" s="11"/>
    </row>
    <row r="112" spans="1:15" ht="12.75" customHeight="1" x14ac:dyDescent="0.2">
      <c r="A112" s="6" t="s">
        <v>81</v>
      </c>
      <c r="B112" s="2" t="s">
        <v>238</v>
      </c>
    </row>
    <row r="113" spans="1:19" ht="12.75" customHeight="1" x14ac:dyDescent="0.2">
      <c r="K113" s="67" t="s">
        <v>239</v>
      </c>
      <c r="L113" s="79"/>
      <c r="M113" t="s">
        <v>240</v>
      </c>
    </row>
    <row r="114" spans="1:19" ht="12.75" customHeight="1" x14ac:dyDescent="0.2">
      <c r="K114" s="67" t="s">
        <v>241</v>
      </c>
      <c r="L114" s="78"/>
      <c r="M114" t="s">
        <v>240</v>
      </c>
    </row>
    <row r="115" spans="1:19" ht="12.75" customHeight="1" x14ac:dyDescent="0.2">
      <c r="K115" s="67" t="s">
        <v>242</v>
      </c>
      <c r="L115" s="78"/>
      <c r="M115" t="s">
        <v>240</v>
      </c>
    </row>
    <row r="116" spans="1:19" ht="12.75" customHeight="1" x14ac:dyDescent="0.2">
      <c r="K116" s="67" t="s">
        <v>243</v>
      </c>
      <c r="L116" s="78"/>
      <c r="M116" t="s">
        <v>240</v>
      </c>
    </row>
    <row r="117" spans="1:19" ht="12.75" customHeight="1" x14ac:dyDescent="0.2">
      <c r="K117" s="67" t="s">
        <v>244</v>
      </c>
      <c r="L117" s="78"/>
      <c r="M117" t="s">
        <v>240</v>
      </c>
    </row>
    <row r="118" spans="1:19" s="1" customFormat="1" ht="6" customHeight="1" x14ac:dyDescent="0.2">
      <c r="A118"/>
      <c r="B118" s="2"/>
      <c r="C118"/>
      <c r="D118"/>
      <c r="E118" s="29"/>
      <c r="F118"/>
      <c r="G118"/>
      <c r="H118" s="12"/>
      <c r="I118"/>
      <c r="J118" s="12"/>
      <c r="K118"/>
      <c r="L118" s="21"/>
    </row>
    <row r="119" spans="1:19" ht="12.75" customHeight="1" x14ac:dyDescent="0.2">
      <c r="A119" s="6" t="s">
        <v>86</v>
      </c>
      <c r="B119" s="2" t="s">
        <v>245</v>
      </c>
      <c r="L119" s="29"/>
    </row>
    <row r="120" spans="1:19" ht="12.75" customHeight="1" x14ac:dyDescent="0.2">
      <c r="K120" s="32" t="s">
        <v>246</v>
      </c>
      <c r="L120" s="78"/>
      <c r="N120" s="2" t="s">
        <v>247</v>
      </c>
    </row>
    <row r="121" spans="1:19" ht="15" customHeight="1" x14ac:dyDescent="0.2">
      <c r="A121" s="6" t="s">
        <v>87</v>
      </c>
      <c r="B121" s="2" t="s">
        <v>250</v>
      </c>
      <c r="L121" s="121"/>
      <c r="N121" s="2" t="str">
        <f>VLOOKUP(ACCUM,R$20:S$22,2,FALSE)</f>
        <v>Enter Y or N</v>
      </c>
    </row>
    <row r="122" spans="1:19" ht="15" customHeight="1" x14ac:dyDescent="0.2">
      <c r="A122" s="6" t="s">
        <v>96</v>
      </c>
      <c r="B122" s="2" t="s">
        <v>248</v>
      </c>
      <c r="L122" s="78"/>
      <c r="M122" s="7" t="s">
        <v>249</v>
      </c>
      <c r="N122" t="s">
        <v>251</v>
      </c>
    </row>
    <row r="123" spans="1:19" ht="15" customHeight="1" x14ac:dyDescent="0.2">
      <c r="A123" s="6" t="s">
        <v>222</v>
      </c>
      <c r="B123" s="2" t="s">
        <v>253</v>
      </c>
      <c r="L123" s="121"/>
      <c r="N123" s="2" t="str">
        <f>VLOOKUP(SICK,R$20:S$22,2,FALSE)</f>
        <v>Enter Y or N</v>
      </c>
    </row>
    <row r="124" spans="1:19" ht="15" customHeight="1" x14ac:dyDescent="0.2">
      <c r="A124" s="6" t="s">
        <v>230</v>
      </c>
      <c r="B124" s="2" t="s">
        <v>254</v>
      </c>
      <c r="L124" s="85"/>
      <c r="M124" s="7" t="s">
        <v>249</v>
      </c>
      <c r="N124" t="s">
        <v>251</v>
      </c>
    </row>
    <row r="125" spans="1:19" ht="15" customHeight="1" x14ac:dyDescent="0.2">
      <c r="A125" s="6" t="s">
        <v>259</v>
      </c>
      <c r="B125" s="2" t="s">
        <v>255</v>
      </c>
      <c r="L125" s="121"/>
      <c r="N125" s="2" t="str">
        <f>VLOOKUP(UNION,R$20:S$22,2,FALSE)</f>
        <v>Enter Y or N</v>
      </c>
    </row>
    <row r="126" spans="1:19" ht="19.5" x14ac:dyDescent="0.4">
      <c r="A126" s="47"/>
      <c r="B126" s="65" t="s">
        <v>256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</row>
    <row r="127" spans="1:19" ht="6" customHeight="1" x14ac:dyDescent="0.2">
      <c r="B127" s="20"/>
    </row>
    <row r="128" spans="1:19" s="111" customFormat="1" ht="24.95" customHeight="1" x14ac:dyDescent="0.2">
      <c r="A128" s="103" t="s">
        <v>260</v>
      </c>
      <c r="B128" s="91" t="s">
        <v>419</v>
      </c>
      <c r="I128" s="105"/>
      <c r="L128" s="105"/>
      <c r="S128" s="122">
        <v>0</v>
      </c>
    </row>
    <row r="129" spans="1:23" x14ac:dyDescent="0.2">
      <c r="B129" s="20"/>
    </row>
    <row r="130" spans="1:23" x14ac:dyDescent="0.2">
      <c r="A130" s="6" t="s">
        <v>275</v>
      </c>
      <c r="B130" s="1" t="s">
        <v>257</v>
      </c>
      <c r="C130" s="2"/>
      <c r="D130" s="2"/>
      <c r="E130" s="2"/>
      <c r="F130" s="2"/>
      <c r="G130" s="2"/>
      <c r="H130" s="2"/>
      <c r="L130" s="86"/>
      <c r="M130" s="43"/>
      <c r="N130" s="2" t="str">
        <f>VLOOKUP(OTRATE,R130:S132,2,FALSE)</f>
        <v>Enter 1-2</v>
      </c>
      <c r="R130">
        <v>0</v>
      </c>
      <c r="S130" s="20" t="s">
        <v>424</v>
      </c>
    </row>
    <row r="131" spans="1:23" x14ac:dyDescent="0.2">
      <c r="A131" s="2"/>
      <c r="B131" s="20" t="s">
        <v>420</v>
      </c>
      <c r="C131" s="68"/>
      <c r="D131" s="68"/>
      <c r="E131" s="68"/>
      <c r="F131" s="68"/>
      <c r="G131" s="2"/>
      <c r="H131" s="68"/>
      <c r="I131" s="40"/>
      <c r="J131" s="2"/>
      <c r="K131" s="2"/>
      <c r="L131" s="2"/>
      <c r="R131">
        <v>1</v>
      </c>
      <c r="S131" s="20" t="s">
        <v>422</v>
      </c>
    </row>
    <row r="132" spans="1:23" x14ac:dyDescent="0.2">
      <c r="A132" s="6"/>
      <c r="B132" s="20" t="s">
        <v>421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R132">
        <v>2</v>
      </c>
      <c r="S132" s="20" t="s">
        <v>423</v>
      </c>
    </row>
    <row r="133" spans="1:23" ht="6" customHeight="1" x14ac:dyDescent="0.2">
      <c r="A133" s="6"/>
      <c r="B133" s="20"/>
      <c r="C133" s="2"/>
      <c r="D133" s="2"/>
      <c r="E133" s="2"/>
      <c r="F133" s="2"/>
      <c r="G133" s="2"/>
      <c r="H133" s="2"/>
      <c r="I133" s="2"/>
      <c r="J133" s="2"/>
      <c r="K133" s="2"/>
      <c r="L133" s="2"/>
      <c r="S133" s="20"/>
    </row>
    <row r="134" spans="1:23" x14ac:dyDescent="0.2">
      <c r="A134" s="6" t="s">
        <v>276</v>
      </c>
      <c r="B134" s="20" t="s">
        <v>425</v>
      </c>
      <c r="C134" s="2"/>
      <c r="D134" s="2"/>
      <c r="E134" s="2"/>
      <c r="F134" s="2"/>
      <c r="G134" s="2"/>
      <c r="H134" s="2"/>
      <c r="I134" s="2"/>
      <c r="J134" s="2"/>
      <c r="K134" s="2"/>
      <c r="L134" s="121"/>
      <c r="N134" s="2" t="str">
        <f>VLOOKUP(DiffOT,R$20:S$22,2,FALSE)</f>
        <v>Enter Y or N</v>
      </c>
      <c r="S134" s="20"/>
    </row>
    <row r="135" spans="1:23" ht="6" customHeight="1" x14ac:dyDescent="0.2">
      <c r="A135" s="6"/>
      <c r="B135" s="20"/>
      <c r="C135" s="2"/>
      <c r="D135" s="2"/>
      <c r="E135" s="2"/>
      <c r="F135" s="2"/>
      <c r="G135" s="2"/>
      <c r="H135" s="2"/>
      <c r="I135" s="2"/>
      <c r="J135" s="2"/>
      <c r="K135" s="2"/>
      <c r="L135" s="2"/>
      <c r="S135" s="20"/>
    </row>
    <row r="136" spans="1:23" ht="12.75" customHeight="1" x14ac:dyDescent="0.2">
      <c r="A136" s="6" t="s">
        <v>277</v>
      </c>
      <c r="B136" s="1" t="s">
        <v>262</v>
      </c>
      <c r="L136" s="86"/>
      <c r="M136" s="43"/>
      <c r="N136" s="2" t="str">
        <f>VLOOKUP(REPBASIS,R136:S139,2,FALSE)</f>
        <v>Enter 1-3</v>
      </c>
      <c r="R136">
        <v>0</v>
      </c>
      <c r="S136" t="s">
        <v>263</v>
      </c>
    </row>
    <row r="137" spans="1:23" s="1" customFormat="1" ht="12.75" customHeight="1" x14ac:dyDescent="0.2">
      <c r="B137" s="2" t="s">
        <v>264</v>
      </c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 s="1">
        <v>1</v>
      </c>
      <c r="S137" s="2" t="s">
        <v>336</v>
      </c>
    </row>
    <row r="138" spans="1:23" ht="12.75" customHeight="1" x14ac:dyDescent="0.2">
      <c r="B138" s="2" t="s">
        <v>265</v>
      </c>
      <c r="R138" s="1">
        <v>2</v>
      </c>
      <c r="S138" s="2" t="s">
        <v>337</v>
      </c>
    </row>
    <row r="139" spans="1:23" ht="12.75" customHeight="1" x14ac:dyDescent="0.2">
      <c r="B139" s="2" t="s">
        <v>266</v>
      </c>
      <c r="R139" s="1">
        <v>3</v>
      </c>
      <c r="S139" s="2" t="s">
        <v>338</v>
      </c>
    </row>
    <row r="140" spans="1:23" ht="6" customHeight="1" x14ac:dyDescent="0.2">
      <c r="B140" s="2"/>
      <c r="R140" s="1"/>
      <c r="S140" s="2"/>
    </row>
    <row r="141" spans="1:23" ht="12.75" customHeight="1" x14ac:dyDescent="0.2">
      <c r="A141" s="6" t="s">
        <v>279</v>
      </c>
      <c r="B141" s="1" t="s">
        <v>261</v>
      </c>
      <c r="L141" s="79"/>
      <c r="M141" s="2" t="s">
        <v>98</v>
      </c>
      <c r="R141" s="1">
        <v>0</v>
      </c>
      <c r="S141" t="s">
        <v>258</v>
      </c>
    </row>
    <row r="142" spans="1:23" ht="6" customHeight="1" x14ac:dyDescent="0.2">
      <c r="B142" s="9"/>
      <c r="C142" s="7"/>
      <c r="R142" s="1">
        <v>1</v>
      </c>
      <c r="S142" s="2" t="s">
        <v>339</v>
      </c>
      <c r="V142" s="1">
        <v>0</v>
      </c>
      <c r="W142" t="s">
        <v>258</v>
      </c>
    </row>
    <row r="143" spans="1:23" ht="12.75" customHeight="1" x14ac:dyDescent="0.2">
      <c r="A143" s="6" t="s">
        <v>280</v>
      </c>
      <c r="B143" s="1" t="s">
        <v>267</v>
      </c>
      <c r="C143" s="2"/>
      <c r="D143" s="7"/>
      <c r="E143" s="15"/>
      <c r="F143" s="32"/>
      <c r="G143" s="41"/>
      <c r="H143" s="2"/>
      <c r="K143" s="41"/>
      <c r="L143" s="85"/>
      <c r="M143" s="43"/>
      <c r="N143" s="2" t="str">
        <f>VLOOKUP(SHIFT2,R141:S145,2,FALSE)</f>
        <v>Enter 1-4</v>
      </c>
      <c r="R143" s="1">
        <v>2</v>
      </c>
      <c r="S143" s="2" t="s">
        <v>340</v>
      </c>
      <c r="V143">
        <v>1</v>
      </c>
      <c r="W143" s="2" t="s">
        <v>343</v>
      </c>
    </row>
    <row r="144" spans="1:23" ht="12.75" customHeight="1" x14ac:dyDescent="0.2">
      <c r="A144" s="2"/>
      <c r="B144" s="2" t="s">
        <v>268</v>
      </c>
      <c r="C144" s="2"/>
      <c r="D144" s="7"/>
      <c r="F144" s="40"/>
      <c r="G144" s="11" t="s">
        <v>269</v>
      </c>
      <c r="I144" s="40"/>
      <c r="J144" s="40"/>
      <c r="K144" s="40"/>
      <c r="R144" s="1">
        <v>3</v>
      </c>
      <c r="S144" s="11" t="s">
        <v>341</v>
      </c>
      <c r="V144">
        <v>2</v>
      </c>
      <c r="W144" s="2" t="s">
        <v>340</v>
      </c>
    </row>
    <row r="145" spans="1:23" s="1" customFormat="1" ht="12.75" customHeight="1" x14ac:dyDescent="0.2">
      <c r="A145" s="2"/>
      <c r="B145" s="2" t="s">
        <v>270</v>
      </c>
      <c r="C145"/>
      <c r="D145"/>
      <c r="F145" s="32"/>
      <c r="G145" s="42" t="s">
        <v>271</v>
      </c>
      <c r="I145" s="15"/>
      <c r="J145" s="32"/>
      <c r="K145" s="41"/>
      <c r="L145" s="21"/>
      <c r="R145" s="1">
        <v>4</v>
      </c>
      <c r="S145" s="42" t="s">
        <v>342</v>
      </c>
      <c r="V145" s="1">
        <v>3</v>
      </c>
      <c r="W145" s="11" t="s">
        <v>344</v>
      </c>
    </row>
    <row r="146" spans="1:23" ht="12.75" customHeight="1" x14ac:dyDescent="0.2">
      <c r="A146" s="6" t="s">
        <v>281</v>
      </c>
      <c r="B146" s="1" t="s">
        <v>272</v>
      </c>
      <c r="C146" s="2"/>
      <c r="D146" s="7"/>
      <c r="E146" s="15"/>
      <c r="F146" s="32"/>
      <c r="G146" s="41"/>
      <c r="H146" s="2"/>
      <c r="I146" s="69"/>
      <c r="J146" s="43"/>
      <c r="K146" s="41"/>
      <c r="L146" s="85"/>
      <c r="M146" s="43"/>
      <c r="N146" t="str">
        <f>VLOOKUP(SHIFT3,V142:W146,2,FALSE)</f>
        <v>Enter 1-4</v>
      </c>
      <c r="V146">
        <v>4</v>
      </c>
      <c r="W146" s="42" t="s">
        <v>345</v>
      </c>
    </row>
    <row r="147" spans="1:23" ht="12.75" customHeight="1" x14ac:dyDescent="0.2">
      <c r="A147" s="2"/>
      <c r="B147" s="2" t="s">
        <v>268</v>
      </c>
      <c r="C147" s="2"/>
      <c r="D147" s="7"/>
      <c r="F147" s="40"/>
      <c r="G147" s="11" t="s">
        <v>273</v>
      </c>
      <c r="H147" s="40"/>
      <c r="I147" s="40"/>
      <c r="J147" s="32"/>
      <c r="K147" s="41"/>
      <c r="L147" s="29"/>
      <c r="R147" s="1"/>
    </row>
    <row r="148" spans="1:23" ht="12.75" customHeight="1" x14ac:dyDescent="0.2">
      <c r="A148" s="2"/>
      <c r="B148" s="2" t="s">
        <v>270</v>
      </c>
      <c r="F148" s="32"/>
      <c r="G148" s="42" t="s">
        <v>274</v>
      </c>
      <c r="H148" s="40"/>
      <c r="I148" s="15"/>
      <c r="J148" s="32"/>
      <c r="K148" s="41"/>
      <c r="R148" s="1"/>
    </row>
    <row r="149" spans="1:23" ht="19.5" x14ac:dyDescent="0.4">
      <c r="A149" s="47"/>
      <c r="B149" s="65" t="s">
        <v>278</v>
      </c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1"/>
    </row>
    <row r="150" spans="1:23" ht="15" customHeight="1" x14ac:dyDescent="0.2">
      <c r="A150" s="6" t="s">
        <v>282</v>
      </c>
      <c r="B150" s="1" t="s">
        <v>56</v>
      </c>
    </row>
    <row r="151" spans="1:23" x14ac:dyDescent="0.2">
      <c r="B151" s="2" t="s">
        <v>346</v>
      </c>
      <c r="L151" s="12"/>
    </row>
    <row r="152" spans="1:23" ht="6" customHeight="1" x14ac:dyDescent="0.2">
      <c r="B152" s="9"/>
      <c r="H152" s="44"/>
      <c r="I152" s="44"/>
      <c r="J152" s="44"/>
      <c r="K152" s="44"/>
      <c r="L152" s="44"/>
    </row>
    <row r="153" spans="1:23" ht="20.100000000000001" customHeight="1" x14ac:dyDescent="0.3">
      <c r="B153" s="112" t="s">
        <v>287</v>
      </c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</row>
    <row r="154" spans="1:23" ht="20.100000000000001" customHeight="1" x14ac:dyDescent="0.2">
      <c r="B154" s="114" t="s">
        <v>451</v>
      </c>
      <c r="H154" s="44"/>
      <c r="I154" s="44"/>
      <c r="J154" s="44"/>
      <c r="K154" s="44"/>
      <c r="L154" s="44"/>
      <c r="S154" s="12">
        <v>0</v>
      </c>
    </row>
    <row r="155" spans="1:23" ht="20.100000000000001" customHeight="1" x14ac:dyDescent="0.2">
      <c r="B155" s="114" t="s">
        <v>452</v>
      </c>
      <c r="H155" s="44"/>
      <c r="I155" s="44"/>
      <c r="J155" s="44"/>
      <c r="K155" s="44"/>
      <c r="L155" s="44"/>
      <c r="S155" s="12">
        <v>0</v>
      </c>
    </row>
    <row r="156" spans="1:23" ht="20.100000000000001" customHeight="1" x14ac:dyDescent="0.2">
      <c r="B156" s="114" t="s">
        <v>453</v>
      </c>
      <c r="H156" s="44"/>
      <c r="I156" s="44"/>
      <c r="J156" s="44"/>
      <c r="K156" s="44"/>
      <c r="L156" s="44"/>
      <c r="S156" s="12">
        <v>0</v>
      </c>
    </row>
    <row r="157" spans="1:23" ht="20.100000000000001" customHeight="1" x14ac:dyDescent="0.3">
      <c r="B157" s="112" t="s">
        <v>454</v>
      </c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S157" s="12"/>
    </row>
    <row r="158" spans="1:23" ht="20.100000000000001" customHeight="1" x14ac:dyDescent="0.2">
      <c r="B158" s="114" t="s">
        <v>451</v>
      </c>
      <c r="H158" s="44"/>
      <c r="I158" s="44"/>
      <c r="J158" s="44"/>
      <c r="K158" s="44"/>
      <c r="L158" s="44"/>
      <c r="S158" s="12">
        <v>0</v>
      </c>
    </row>
    <row r="159" spans="1:23" ht="20.100000000000001" customHeight="1" x14ac:dyDescent="0.2">
      <c r="B159" s="114" t="s">
        <v>452</v>
      </c>
      <c r="H159" s="44"/>
      <c r="I159" s="44"/>
      <c r="J159" s="44"/>
      <c r="K159" s="44"/>
      <c r="L159" s="44"/>
      <c r="S159" s="12">
        <v>0</v>
      </c>
    </row>
    <row r="160" spans="1:23" ht="20.100000000000001" customHeight="1" x14ac:dyDescent="0.2">
      <c r="B160" s="114" t="s">
        <v>453</v>
      </c>
      <c r="H160" s="44"/>
      <c r="I160" s="44"/>
      <c r="J160" s="44"/>
      <c r="K160" s="44"/>
      <c r="L160" s="44"/>
      <c r="S160" s="12">
        <v>0</v>
      </c>
    </row>
    <row r="161" spans="2:19" ht="20.100000000000001" customHeight="1" x14ac:dyDescent="0.3">
      <c r="B161" s="112" t="s">
        <v>455</v>
      </c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S161" s="12"/>
    </row>
    <row r="162" spans="2:19" ht="20.100000000000001" customHeight="1" x14ac:dyDescent="0.2">
      <c r="B162" s="114" t="s">
        <v>451</v>
      </c>
      <c r="H162" s="44"/>
      <c r="I162" s="44"/>
      <c r="J162" s="44"/>
      <c r="K162" s="44"/>
      <c r="L162" s="44"/>
      <c r="S162" s="12">
        <v>0</v>
      </c>
    </row>
    <row r="163" spans="2:19" ht="20.100000000000001" customHeight="1" x14ac:dyDescent="0.2">
      <c r="B163" s="114" t="s">
        <v>452</v>
      </c>
      <c r="H163" s="44"/>
      <c r="I163" s="44"/>
      <c r="J163" s="44"/>
      <c r="K163" s="44"/>
      <c r="L163" s="44"/>
      <c r="S163" s="12">
        <v>0</v>
      </c>
    </row>
    <row r="164" spans="2:19" ht="20.100000000000001" customHeight="1" x14ac:dyDescent="0.2">
      <c r="B164" s="114" t="s">
        <v>453</v>
      </c>
      <c r="H164" s="44"/>
      <c r="I164" s="44"/>
      <c r="J164" s="44"/>
      <c r="K164" s="44"/>
      <c r="L164" s="44"/>
      <c r="S164" s="12">
        <v>0</v>
      </c>
    </row>
    <row r="165" spans="2:19" ht="20.100000000000001" customHeight="1" x14ac:dyDescent="0.3">
      <c r="B165" s="112" t="s">
        <v>57</v>
      </c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S165" s="12"/>
    </row>
    <row r="166" spans="2:19" ht="20.100000000000001" customHeight="1" x14ac:dyDescent="0.2">
      <c r="B166" s="114" t="s">
        <v>451</v>
      </c>
      <c r="H166" s="44"/>
      <c r="I166" s="44"/>
      <c r="J166" s="44"/>
      <c r="K166" s="44"/>
      <c r="L166" s="44"/>
      <c r="S166" s="12">
        <v>0</v>
      </c>
    </row>
    <row r="167" spans="2:19" ht="20.100000000000001" customHeight="1" x14ac:dyDescent="0.2">
      <c r="B167" s="114" t="s">
        <v>452</v>
      </c>
      <c r="H167" s="44"/>
      <c r="I167" s="44"/>
      <c r="J167" s="44"/>
      <c r="K167" s="44"/>
      <c r="L167" s="44"/>
      <c r="S167" s="12">
        <v>0</v>
      </c>
    </row>
    <row r="168" spans="2:19" ht="20.100000000000001" customHeight="1" x14ac:dyDescent="0.2">
      <c r="B168" s="114" t="s">
        <v>453</v>
      </c>
      <c r="F168" s="20"/>
      <c r="G168" s="20"/>
      <c r="H168" s="44"/>
      <c r="I168" s="44"/>
      <c r="J168" s="44"/>
      <c r="K168" s="44"/>
      <c r="L168" s="44"/>
      <c r="M168" s="20"/>
      <c r="N168" s="20"/>
      <c r="S168" s="12">
        <v>0</v>
      </c>
    </row>
    <row r="169" spans="2:19" ht="20.100000000000001" customHeight="1" x14ac:dyDescent="0.3">
      <c r="B169" s="112" t="s">
        <v>58</v>
      </c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S169" s="12"/>
    </row>
    <row r="170" spans="2:19" ht="20.100000000000001" customHeight="1" x14ac:dyDescent="0.2">
      <c r="B170" s="114" t="s">
        <v>451</v>
      </c>
      <c r="H170" s="44"/>
      <c r="I170" s="44"/>
      <c r="J170" s="44"/>
      <c r="K170" s="44"/>
      <c r="L170" s="44"/>
      <c r="S170" s="12">
        <v>0</v>
      </c>
    </row>
    <row r="171" spans="2:19" ht="20.100000000000001" customHeight="1" x14ac:dyDescent="0.2">
      <c r="B171" s="114" t="s">
        <v>452</v>
      </c>
      <c r="H171" s="44"/>
      <c r="I171" s="44"/>
      <c r="J171" s="44"/>
      <c r="K171" s="44"/>
      <c r="L171" s="44"/>
      <c r="S171" s="12">
        <v>0</v>
      </c>
    </row>
    <row r="172" spans="2:19" ht="20.100000000000001" customHeight="1" x14ac:dyDescent="0.2">
      <c r="B172" s="114" t="s">
        <v>453</v>
      </c>
      <c r="F172" s="20"/>
      <c r="G172" s="20"/>
      <c r="H172" s="44"/>
      <c r="I172" s="44"/>
      <c r="J172" s="44"/>
      <c r="K172" s="44"/>
      <c r="L172" s="44"/>
      <c r="M172" s="20"/>
      <c r="N172" s="20"/>
      <c r="S172" s="12">
        <v>0</v>
      </c>
    </row>
    <row r="173" spans="2:19" ht="20.100000000000001" customHeight="1" x14ac:dyDescent="0.3">
      <c r="B173" s="112" t="s">
        <v>59</v>
      </c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S173" s="12"/>
    </row>
    <row r="174" spans="2:19" ht="20.100000000000001" customHeight="1" x14ac:dyDescent="0.2">
      <c r="B174" s="114" t="s">
        <v>451</v>
      </c>
      <c r="H174" s="44"/>
      <c r="I174" s="44"/>
      <c r="J174" s="44"/>
      <c r="K174" s="44"/>
      <c r="L174" s="44"/>
      <c r="S174" s="12">
        <v>0</v>
      </c>
    </row>
    <row r="175" spans="2:19" ht="20.100000000000001" customHeight="1" x14ac:dyDescent="0.2">
      <c r="B175" s="114" t="s">
        <v>452</v>
      </c>
      <c r="H175" s="44"/>
      <c r="I175" s="44"/>
      <c r="J175" s="44"/>
      <c r="K175" s="44"/>
      <c r="L175" s="44"/>
      <c r="S175" s="12">
        <v>0</v>
      </c>
    </row>
    <row r="176" spans="2:19" ht="20.100000000000001" customHeight="1" x14ac:dyDescent="0.2">
      <c r="B176" s="114" t="s">
        <v>453</v>
      </c>
      <c r="F176" s="20"/>
      <c r="G176" s="20"/>
      <c r="H176" s="44"/>
      <c r="I176" s="44"/>
      <c r="J176" s="44"/>
      <c r="K176" s="44"/>
      <c r="L176" s="44"/>
      <c r="M176" s="20"/>
      <c r="N176" s="20"/>
      <c r="S176" s="12">
        <v>0</v>
      </c>
    </row>
    <row r="177" spans="2:19" ht="20.100000000000001" customHeight="1" x14ac:dyDescent="0.3">
      <c r="B177" s="112" t="s">
        <v>60</v>
      </c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S177" s="12"/>
    </row>
    <row r="178" spans="2:19" ht="20.100000000000001" customHeight="1" x14ac:dyDescent="0.2">
      <c r="B178" s="114" t="s">
        <v>451</v>
      </c>
      <c r="H178" s="44"/>
      <c r="I178" s="44"/>
      <c r="J178" s="44"/>
      <c r="K178" s="44"/>
      <c r="L178" s="44"/>
      <c r="S178" s="12">
        <v>0</v>
      </c>
    </row>
    <row r="179" spans="2:19" ht="20.100000000000001" customHeight="1" x14ac:dyDescent="0.2">
      <c r="B179" s="114" t="s">
        <v>452</v>
      </c>
      <c r="H179" s="44"/>
      <c r="I179" s="44"/>
      <c r="J179" s="44"/>
      <c r="K179" s="44"/>
      <c r="L179" s="44"/>
      <c r="S179" s="12">
        <v>0</v>
      </c>
    </row>
    <row r="180" spans="2:19" ht="20.100000000000001" customHeight="1" x14ac:dyDescent="0.2">
      <c r="B180" s="114" t="s">
        <v>453</v>
      </c>
      <c r="F180" s="20"/>
      <c r="G180" s="20"/>
      <c r="H180" s="44"/>
      <c r="I180" s="44"/>
      <c r="J180" s="44"/>
      <c r="K180" s="44"/>
      <c r="L180" s="44"/>
      <c r="M180" s="20"/>
      <c r="N180" s="20"/>
      <c r="S180" s="12">
        <v>0</v>
      </c>
    </row>
    <row r="181" spans="2:19" ht="20.100000000000001" customHeight="1" x14ac:dyDescent="0.3">
      <c r="B181" s="112" t="s">
        <v>61</v>
      </c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S181" s="12"/>
    </row>
    <row r="182" spans="2:19" ht="20.100000000000001" customHeight="1" x14ac:dyDescent="0.2">
      <c r="B182" s="114" t="s">
        <v>451</v>
      </c>
      <c r="H182" s="44"/>
      <c r="I182" s="44"/>
      <c r="J182" s="44"/>
      <c r="K182" s="44"/>
      <c r="L182" s="44"/>
      <c r="S182" s="12">
        <v>0</v>
      </c>
    </row>
    <row r="183" spans="2:19" ht="20.100000000000001" customHeight="1" x14ac:dyDescent="0.2">
      <c r="B183" s="114" t="s">
        <v>452</v>
      </c>
      <c r="H183" s="44"/>
      <c r="I183" s="44"/>
      <c r="J183" s="44"/>
      <c r="K183" s="44"/>
      <c r="L183" s="44"/>
      <c r="S183" s="12">
        <v>0</v>
      </c>
    </row>
    <row r="184" spans="2:19" ht="20.100000000000001" customHeight="1" x14ac:dyDescent="0.2">
      <c r="B184" s="114" t="s">
        <v>453</v>
      </c>
      <c r="F184" s="20"/>
      <c r="G184" s="20"/>
      <c r="H184" s="44"/>
      <c r="I184" s="44"/>
      <c r="J184" s="44"/>
      <c r="K184" s="44"/>
      <c r="L184" s="44"/>
      <c r="M184" s="20"/>
      <c r="N184" s="20"/>
      <c r="S184" s="12">
        <v>0</v>
      </c>
    </row>
    <row r="185" spans="2:19" ht="20.100000000000001" customHeight="1" x14ac:dyDescent="0.3">
      <c r="B185" s="112" t="s">
        <v>288</v>
      </c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S185" s="12"/>
    </row>
    <row r="186" spans="2:19" ht="20.100000000000001" customHeight="1" x14ac:dyDescent="0.2">
      <c r="B186" s="114" t="s">
        <v>451</v>
      </c>
      <c r="H186" s="44"/>
      <c r="I186" s="44"/>
      <c r="J186" s="44"/>
      <c r="K186" s="44"/>
      <c r="L186" s="44"/>
      <c r="S186" s="12">
        <v>0</v>
      </c>
    </row>
    <row r="187" spans="2:19" ht="20.100000000000001" customHeight="1" x14ac:dyDescent="0.2">
      <c r="B187" s="114" t="s">
        <v>452</v>
      </c>
      <c r="H187" s="44"/>
      <c r="I187" s="44"/>
      <c r="J187" s="44"/>
      <c r="K187" s="44"/>
      <c r="L187" s="44"/>
      <c r="S187" s="12">
        <v>0</v>
      </c>
    </row>
    <row r="188" spans="2:19" ht="20.100000000000001" customHeight="1" x14ac:dyDescent="0.2">
      <c r="B188" s="114" t="s">
        <v>453</v>
      </c>
      <c r="F188" s="20"/>
      <c r="G188" s="20"/>
      <c r="H188" s="44"/>
      <c r="I188" s="44"/>
      <c r="J188" s="44"/>
      <c r="K188" s="44"/>
      <c r="L188" s="44"/>
      <c r="M188" s="20"/>
      <c r="N188" s="20"/>
      <c r="S188" s="12">
        <v>0</v>
      </c>
    </row>
    <row r="189" spans="2:19" ht="20.100000000000001" customHeight="1" x14ac:dyDescent="0.3">
      <c r="B189" s="112" t="s">
        <v>62</v>
      </c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S189" s="12"/>
    </row>
    <row r="190" spans="2:19" ht="20.100000000000001" customHeight="1" x14ac:dyDescent="0.2">
      <c r="B190" s="114" t="s">
        <v>451</v>
      </c>
      <c r="H190" s="44"/>
      <c r="I190" s="44"/>
      <c r="J190" s="44"/>
      <c r="K190" s="44"/>
      <c r="L190" s="44"/>
      <c r="S190" s="12">
        <v>0</v>
      </c>
    </row>
    <row r="191" spans="2:19" ht="20.100000000000001" customHeight="1" x14ac:dyDescent="0.2">
      <c r="B191" s="114" t="s">
        <v>452</v>
      </c>
      <c r="H191" s="44"/>
      <c r="I191" s="44"/>
      <c r="J191" s="44"/>
      <c r="K191" s="44"/>
      <c r="L191" s="44"/>
      <c r="S191" s="12">
        <v>0</v>
      </c>
    </row>
    <row r="192" spans="2:19" ht="20.100000000000001" customHeight="1" x14ac:dyDescent="0.2">
      <c r="B192" s="114" t="s">
        <v>453</v>
      </c>
      <c r="F192" s="20"/>
      <c r="G192" s="20"/>
      <c r="H192" s="44"/>
      <c r="I192" s="44"/>
      <c r="J192" s="44"/>
      <c r="K192" s="44"/>
      <c r="L192" s="44"/>
      <c r="M192" s="20"/>
      <c r="N192" s="20"/>
      <c r="S192" s="12">
        <v>0</v>
      </c>
    </row>
    <row r="193" spans="2:19" ht="20.100000000000001" customHeight="1" x14ac:dyDescent="0.3">
      <c r="B193" s="112" t="s">
        <v>456</v>
      </c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S193" s="12"/>
    </row>
    <row r="194" spans="2:19" ht="20.100000000000001" customHeight="1" x14ac:dyDescent="0.2">
      <c r="B194" s="114" t="s">
        <v>451</v>
      </c>
      <c r="H194" s="44"/>
      <c r="I194" s="44"/>
      <c r="J194" s="44"/>
      <c r="K194" s="44"/>
      <c r="L194" s="44"/>
      <c r="S194" s="12">
        <v>0</v>
      </c>
    </row>
    <row r="195" spans="2:19" ht="20.100000000000001" customHeight="1" x14ac:dyDescent="0.2">
      <c r="B195" s="114" t="s">
        <v>452</v>
      </c>
      <c r="H195" s="44"/>
      <c r="I195" s="44"/>
      <c r="J195" s="44"/>
      <c r="K195" s="44"/>
      <c r="L195" s="44"/>
      <c r="S195" s="12">
        <v>0</v>
      </c>
    </row>
    <row r="196" spans="2:19" ht="20.100000000000001" customHeight="1" x14ac:dyDescent="0.2">
      <c r="B196" s="114" t="s">
        <v>453</v>
      </c>
      <c r="F196" s="20"/>
      <c r="G196" s="20"/>
      <c r="H196" s="44"/>
      <c r="I196" s="44"/>
      <c r="J196" s="44"/>
      <c r="K196" s="44"/>
      <c r="L196" s="44"/>
      <c r="M196" s="20"/>
      <c r="N196" s="20"/>
      <c r="S196" s="12">
        <v>0</v>
      </c>
    </row>
    <row r="197" spans="2:19" ht="20.100000000000001" customHeight="1" x14ac:dyDescent="0.3">
      <c r="B197" s="112" t="s">
        <v>63</v>
      </c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S197" s="12"/>
    </row>
    <row r="198" spans="2:19" ht="20.100000000000001" customHeight="1" x14ac:dyDescent="0.2">
      <c r="B198" s="114" t="s">
        <v>451</v>
      </c>
      <c r="H198" s="44"/>
      <c r="I198" s="44"/>
      <c r="J198" s="44"/>
      <c r="K198" s="44"/>
      <c r="L198" s="44"/>
      <c r="S198" s="12">
        <v>0</v>
      </c>
    </row>
    <row r="199" spans="2:19" ht="20.100000000000001" customHeight="1" x14ac:dyDescent="0.2">
      <c r="B199" s="114" t="s">
        <v>452</v>
      </c>
      <c r="H199" s="44"/>
      <c r="I199" s="44"/>
      <c r="J199" s="44"/>
      <c r="K199" s="44"/>
      <c r="L199" s="44"/>
      <c r="S199" s="12">
        <v>0</v>
      </c>
    </row>
    <row r="200" spans="2:19" ht="20.100000000000001" customHeight="1" x14ac:dyDescent="0.2">
      <c r="B200" s="114" t="s">
        <v>453</v>
      </c>
      <c r="F200" s="20"/>
      <c r="G200" s="20"/>
      <c r="H200" s="44"/>
      <c r="I200" s="44"/>
      <c r="J200" s="44"/>
      <c r="K200" s="44"/>
      <c r="L200" s="44"/>
      <c r="M200" s="20"/>
      <c r="N200" s="20"/>
      <c r="S200" s="12">
        <v>0</v>
      </c>
    </row>
    <row r="201" spans="2:19" ht="20.100000000000001" customHeight="1" x14ac:dyDescent="0.3">
      <c r="B201" s="112" t="s">
        <v>64</v>
      </c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S201" s="12"/>
    </row>
    <row r="202" spans="2:19" ht="20.100000000000001" customHeight="1" x14ac:dyDescent="0.2">
      <c r="B202" s="114" t="s">
        <v>451</v>
      </c>
      <c r="H202" s="44"/>
      <c r="I202" s="44"/>
      <c r="J202" s="44"/>
      <c r="K202" s="44"/>
      <c r="L202" s="44"/>
      <c r="S202" s="12">
        <v>0</v>
      </c>
    </row>
    <row r="203" spans="2:19" ht="20.100000000000001" customHeight="1" x14ac:dyDescent="0.2">
      <c r="B203" s="114" t="s">
        <v>452</v>
      </c>
      <c r="H203" s="44"/>
      <c r="I203" s="44"/>
      <c r="J203" s="44"/>
      <c r="K203" s="44"/>
      <c r="L203" s="44"/>
      <c r="S203" s="12">
        <v>0</v>
      </c>
    </row>
    <row r="204" spans="2:19" ht="20.100000000000001" customHeight="1" x14ac:dyDescent="0.2">
      <c r="B204" s="114" t="s">
        <v>453</v>
      </c>
      <c r="F204" s="20"/>
      <c r="G204" s="20"/>
      <c r="H204" s="44"/>
      <c r="I204" s="44"/>
      <c r="J204" s="44"/>
      <c r="K204" s="44"/>
      <c r="L204" s="44"/>
      <c r="M204" s="20"/>
      <c r="N204" s="20"/>
      <c r="S204" s="12">
        <v>0</v>
      </c>
    </row>
    <row r="205" spans="2:19" ht="20.100000000000001" customHeight="1" x14ac:dyDescent="0.3">
      <c r="B205" s="112" t="s">
        <v>457</v>
      </c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S205" s="12"/>
    </row>
    <row r="206" spans="2:19" ht="20.100000000000001" customHeight="1" x14ac:dyDescent="0.2">
      <c r="B206" s="114" t="s">
        <v>451</v>
      </c>
      <c r="H206" s="44"/>
      <c r="I206" s="44"/>
      <c r="J206" s="44"/>
      <c r="K206" s="44"/>
      <c r="L206" s="44"/>
      <c r="S206" s="12">
        <v>0</v>
      </c>
    </row>
    <row r="207" spans="2:19" ht="20.100000000000001" customHeight="1" x14ac:dyDescent="0.2">
      <c r="B207" s="114" t="s">
        <v>452</v>
      </c>
      <c r="H207" s="44"/>
      <c r="I207" s="44"/>
      <c r="J207" s="44"/>
      <c r="K207" s="44"/>
      <c r="L207" s="44"/>
      <c r="S207" s="12">
        <v>0</v>
      </c>
    </row>
    <row r="208" spans="2:19" ht="20.100000000000001" customHeight="1" x14ac:dyDescent="0.2">
      <c r="B208" s="114" t="s">
        <v>453</v>
      </c>
      <c r="F208" s="20"/>
      <c r="G208" s="20"/>
      <c r="H208" s="44"/>
      <c r="I208" s="44"/>
      <c r="J208" s="44"/>
      <c r="K208" s="44"/>
      <c r="L208" s="44"/>
      <c r="M208" s="20"/>
      <c r="N208" s="20"/>
      <c r="S208" s="12">
        <v>0</v>
      </c>
    </row>
    <row r="209" spans="1:19" ht="20.100000000000001" customHeight="1" x14ac:dyDescent="0.3">
      <c r="B209" s="112" t="s">
        <v>458</v>
      </c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S209" s="12"/>
    </row>
    <row r="210" spans="1:19" ht="20.100000000000001" customHeight="1" x14ac:dyDescent="0.2">
      <c r="B210" s="114" t="s">
        <v>451</v>
      </c>
      <c r="H210" s="44"/>
      <c r="I210" s="44"/>
      <c r="J210" s="44"/>
      <c r="K210" s="44"/>
      <c r="L210" s="44"/>
      <c r="S210" s="12">
        <v>0</v>
      </c>
    </row>
    <row r="211" spans="1:19" ht="20.100000000000001" customHeight="1" x14ac:dyDescent="0.2">
      <c r="B211" s="114" t="s">
        <v>452</v>
      </c>
      <c r="H211" s="44"/>
      <c r="I211" s="44"/>
      <c r="J211" s="44"/>
      <c r="K211" s="44"/>
      <c r="L211" s="44"/>
      <c r="S211" s="12">
        <v>0</v>
      </c>
    </row>
    <row r="212" spans="1:19" ht="20.100000000000001" customHeight="1" x14ac:dyDescent="0.2">
      <c r="B212" s="114" t="s">
        <v>453</v>
      </c>
      <c r="F212" s="20"/>
      <c r="G212" s="20"/>
      <c r="H212" s="44"/>
      <c r="I212" s="44"/>
      <c r="J212" s="44"/>
      <c r="K212" s="44"/>
      <c r="L212" s="44"/>
      <c r="M212" s="20"/>
      <c r="N212" s="20"/>
      <c r="S212" s="12">
        <v>0</v>
      </c>
    </row>
    <row r="213" spans="1:19" ht="6" customHeight="1" x14ac:dyDescent="0.2">
      <c r="B213" s="9"/>
      <c r="H213" s="44"/>
      <c r="I213" s="44"/>
      <c r="J213" s="44"/>
      <c r="K213" s="44"/>
      <c r="L213" s="44"/>
      <c r="S213" s="12"/>
    </row>
    <row r="214" spans="1:19" ht="12.75" customHeight="1" x14ac:dyDescent="0.2">
      <c r="A214" s="6" t="s">
        <v>376</v>
      </c>
      <c r="B214" s="1" t="s">
        <v>65</v>
      </c>
      <c r="S214" s="12"/>
    </row>
    <row r="215" spans="1:19" x14ac:dyDescent="0.2">
      <c r="B215" s="20" t="s">
        <v>469</v>
      </c>
      <c r="S215" s="12"/>
    </row>
    <row r="216" spans="1:19" ht="6" customHeight="1" x14ac:dyDescent="0.2">
      <c r="B216" s="2"/>
      <c r="S216" s="12"/>
    </row>
    <row r="217" spans="1:19" ht="20.100000000000001" customHeight="1" x14ac:dyDescent="0.3">
      <c r="B217" s="112" t="s">
        <v>66</v>
      </c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S217" s="12"/>
    </row>
    <row r="218" spans="1:19" ht="20.100000000000001" customHeight="1" x14ac:dyDescent="0.2">
      <c r="B218" s="116" t="s">
        <v>459</v>
      </c>
      <c r="H218" s="44"/>
      <c r="I218" s="44"/>
      <c r="J218" s="44"/>
      <c r="K218" s="44"/>
      <c r="L218" s="44"/>
      <c r="S218" s="12">
        <v>0</v>
      </c>
    </row>
    <row r="219" spans="1:19" ht="20.100000000000001" customHeight="1" x14ac:dyDescent="0.2">
      <c r="B219" s="116" t="s">
        <v>460</v>
      </c>
      <c r="H219" s="44"/>
      <c r="I219" s="44"/>
      <c r="J219" s="44"/>
      <c r="K219" s="44"/>
      <c r="L219" s="44"/>
      <c r="S219" s="12">
        <v>0</v>
      </c>
    </row>
    <row r="220" spans="1:19" ht="20.100000000000001" customHeight="1" x14ac:dyDescent="0.2">
      <c r="B220" s="116" t="s">
        <v>461</v>
      </c>
      <c r="E220" s="20"/>
      <c r="F220" s="87"/>
      <c r="G220" s="105" t="s">
        <v>466</v>
      </c>
      <c r="S220" s="12"/>
    </row>
    <row r="221" spans="1:19" ht="20.100000000000001" customHeight="1" x14ac:dyDescent="0.2">
      <c r="B221" s="116" t="s">
        <v>462</v>
      </c>
      <c r="H221" s="44"/>
      <c r="I221" s="44"/>
      <c r="J221" s="44"/>
      <c r="K221" s="44"/>
      <c r="L221" s="44"/>
      <c r="S221" s="12">
        <v>0</v>
      </c>
    </row>
    <row r="222" spans="1:19" ht="20.100000000000001" customHeight="1" x14ac:dyDescent="0.2">
      <c r="B222" s="116" t="s">
        <v>463</v>
      </c>
      <c r="H222" s="44"/>
      <c r="I222" s="44"/>
      <c r="J222" s="44"/>
      <c r="K222" s="44"/>
      <c r="L222" s="44"/>
      <c r="S222" s="12">
        <v>0</v>
      </c>
    </row>
    <row r="223" spans="1:19" ht="20.100000000000001" customHeight="1" x14ac:dyDescent="0.3">
      <c r="B223" s="112" t="s">
        <v>67</v>
      </c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S223" s="12"/>
    </row>
    <row r="224" spans="1:19" ht="20.100000000000001" customHeight="1" x14ac:dyDescent="0.2">
      <c r="B224" s="116" t="s">
        <v>459</v>
      </c>
      <c r="H224" s="44"/>
      <c r="I224" s="44"/>
      <c r="J224" s="44"/>
      <c r="K224" s="44"/>
      <c r="L224" s="44"/>
      <c r="S224" s="12">
        <v>0</v>
      </c>
    </row>
    <row r="225" spans="2:19" ht="20.100000000000001" customHeight="1" x14ac:dyDescent="0.2">
      <c r="B225" s="116" t="s">
        <v>460</v>
      </c>
      <c r="H225" s="44"/>
      <c r="I225" s="44"/>
      <c r="J225" s="44"/>
      <c r="K225" s="44"/>
      <c r="L225" s="44"/>
      <c r="S225" s="12">
        <v>0</v>
      </c>
    </row>
    <row r="226" spans="2:19" ht="20.100000000000001" customHeight="1" x14ac:dyDescent="0.2">
      <c r="B226" s="116" t="s">
        <v>461</v>
      </c>
      <c r="E226" s="20"/>
      <c r="F226" s="87"/>
      <c r="G226" s="105" t="s">
        <v>466</v>
      </c>
      <c r="S226" s="12"/>
    </row>
    <row r="227" spans="2:19" ht="20.100000000000001" customHeight="1" x14ac:dyDescent="0.2">
      <c r="B227" s="116" t="s">
        <v>462</v>
      </c>
      <c r="H227" s="44"/>
      <c r="I227" s="44"/>
      <c r="J227" s="44"/>
      <c r="K227" s="44"/>
      <c r="L227" s="44"/>
      <c r="S227" s="12">
        <v>0</v>
      </c>
    </row>
    <row r="228" spans="2:19" ht="20.100000000000001" customHeight="1" x14ac:dyDescent="0.2">
      <c r="B228" s="116" t="s">
        <v>463</v>
      </c>
      <c r="H228" s="44"/>
      <c r="I228" s="44"/>
      <c r="J228" s="44"/>
      <c r="K228" s="44"/>
      <c r="L228" s="44"/>
      <c r="S228" s="12">
        <v>0</v>
      </c>
    </row>
    <row r="229" spans="2:19" ht="20.100000000000001" customHeight="1" x14ac:dyDescent="0.3">
      <c r="B229" s="112" t="s">
        <v>464</v>
      </c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S229" s="12"/>
    </row>
    <row r="230" spans="2:19" ht="20.100000000000001" customHeight="1" x14ac:dyDescent="0.2">
      <c r="B230" s="116" t="s">
        <v>459</v>
      </c>
      <c r="H230" s="44"/>
      <c r="I230" s="44"/>
      <c r="J230" s="44"/>
      <c r="K230" s="44"/>
      <c r="L230" s="44"/>
      <c r="S230" s="12">
        <v>0</v>
      </c>
    </row>
    <row r="231" spans="2:19" ht="20.100000000000001" customHeight="1" x14ac:dyDescent="0.2">
      <c r="B231" s="116" t="s">
        <v>460</v>
      </c>
      <c r="H231" s="44"/>
      <c r="I231" s="44"/>
      <c r="J231" s="44"/>
      <c r="K231" s="44"/>
      <c r="L231" s="44"/>
      <c r="S231" s="12">
        <v>0</v>
      </c>
    </row>
    <row r="232" spans="2:19" ht="20.100000000000001" customHeight="1" x14ac:dyDescent="0.2">
      <c r="B232" s="116" t="s">
        <v>461</v>
      </c>
      <c r="E232" s="20"/>
      <c r="F232" s="87"/>
      <c r="G232" s="105" t="s">
        <v>466</v>
      </c>
      <c r="S232" s="12"/>
    </row>
    <row r="233" spans="2:19" ht="20.100000000000001" customHeight="1" x14ac:dyDescent="0.2">
      <c r="B233" s="116" t="s">
        <v>462</v>
      </c>
      <c r="H233" s="44"/>
      <c r="I233" s="44"/>
      <c r="J233" s="44"/>
      <c r="K233" s="44"/>
      <c r="L233" s="44"/>
      <c r="S233" s="12">
        <v>0</v>
      </c>
    </row>
    <row r="234" spans="2:19" ht="20.100000000000001" customHeight="1" x14ac:dyDescent="0.2">
      <c r="B234" s="116" t="s">
        <v>463</v>
      </c>
      <c r="H234" s="44"/>
      <c r="I234" s="44"/>
      <c r="J234" s="44"/>
      <c r="K234" s="44"/>
      <c r="L234" s="44"/>
      <c r="S234" s="12">
        <v>0</v>
      </c>
    </row>
    <row r="235" spans="2:19" ht="20.100000000000001" customHeight="1" x14ac:dyDescent="0.3">
      <c r="B235" s="112" t="s">
        <v>100</v>
      </c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S235" s="12"/>
    </row>
    <row r="236" spans="2:19" ht="20.100000000000001" customHeight="1" x14ac:dyDescent="0.2">
      <c r="B236" s="116" t="s">
        <v>459</v>
      </c>
      <c r="H236" s="44"/>
      <c r="I236" s="44"/>
      <c r="J236" s="44"/>
      <c r="K236" s="44"/>
      <c r="L236" s="44"/>
      <c r="S236" s="12">
        <v>0</v>
      </c>
    </row>
    <row r="237" spans="2:19" ht="20.100000000000001" customHeight="1" x14ac:dyDescent="0.2">
      <c r="B237" s="116" t="s">
        <v>460</v>
      </c>
      <c r="H237" s="44"/>
      <c r="I237" s="44"/>
      <c r="J237" s="44"/>
      <c r="K237" s="44"/>
      <c r="L237" s="44"/>
      <c r="S237" s="12">
        <v>0</v>
      </c>
    </row>
    <row r="238" spans="2:19" ht="20.100000000000001" customHeight="1" x14ac:dyDescent="0.2">
      <c r="B238" s="116" t="s">
        <v>461</v>
      </c>
      <c r="E238" s="20"/>
      <c r="F238" s="87"/>
      <c r="G238" s="105" t="s">
        <v>466</v>
      </c>
      <c r="S238" s="12"/>
    </row>
    <row r="239" spans="2:19" ht="20.100000000000001" customHeight="1" x14ac:dyDescent="0.2">
      <c r="B239" s="116" t="s">
        <v>462</v>
      </c>
      <c r="H239" s="44"/>
      <c r="I239" s="44"/>
      <c r="J239" s="44"/>
      <c r="K239" s="44"/>
      <c r="L239" s="44"/>
      <c r="S239" s="12">
        <v>0</v>
      </c>
    </row>
    <row r="240" spans="2:19" ht="20.100000000000001" customHeight="1" x14ac:dyDescent="0.2">
      <c r="B240" s="116" t="s">
        <v>463</v>
      </c>
      <c r="H240" s="44"/>
      <c r="I240" s="44"/>
      <c r="J240" s="44"/>
      <c r="K240" s="44"/>
      <c r="L240" s="44"/>
      <c r="S240" s="12">
        <v>0</v>
      </c>
    </row>
    <row r="241" spans="1:19" ht="20.100000000000001" customHeight="1" x14ac:dyDescent="0.3">
      <c r="B241" s="112" t="s">
        <v>465</v>
      </c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S241" s="12"/>
    </row>
    <row r="242" spans="1:19" ht="20.100000000000001" customHeight="1" x14ac:dyDescent="0.2">
      <c r="B242" s="116" t="s">
        <v>459</v>
      </c>
      <c r="H242" s="44"/>
      <c r="I242" s="44"/>
      <c r="J242" s="44"/>
      <c r="K242" s="44"/>
      <c r="L242" s="44"/>
      <c r="S242" s="12">
        <v>0</v>
      </c>
    </row>
    <row r="243" spans="1:19" ht="20.100000000000001" customHeight="1" x14ac:dyDescent="0.2">
      <c r="B243" s="116" t="s">
        <v>460</v>
      </c>
      <c r="H243" s="44"/>
      <c r="I243" s="44"/>
      <c r="J243" s="44"/>
      <c r="K243" s="44"/>
      <c r="L243" s="44"/>
      <c r="S243" s="12">
        <v>0</v>
      </c>
    </row>
    <row r="244" spans="1:19" ht="20.100000000000001" customHeight="1" x14ac:dyDescent="0.2">
      <c r="B244" s="116" t="s">
        <v>461</v>
      </c>
      <c r="F244" s="87"/>
      <c r="G244" s="105" t="s">
        <v>466</v>
      </c>
      <c r="S244" s="12"/>
    </row>
    <row r="245" spans="1:19" ht="20.100000000000001" customHeight="1" x14ac:dyDescent="0.2">
      <c r="B245" s="116" t="s">
        <v>462</v>
      </c>
      <c r="H245" s="44"/>
      <c r="I245" s="44"/>
      <c r="J245" s="44"/>
      <c r="K245" s="44"/>
      <c r="L245" s="44"/>
      <c r="S245" s="12">
        <v>0</v>
      </c>
    </row>
    <row r="246" spans="1:19" ht="20.100000000000001" customHeight="1" x14ac:dyDescent="0.2">
      <c r="B246" s="116" t="s">
        <v>463</v>
      </c>
      <c r="H246" s="44"/>
      <c r="I246" s="44"/>
      <c r="J246" s="44"/>
      <c r="K246" s="44"/>
      <c r="L246" s="44"/>
      <c r="S246" s="12">
        <v>0</v>
      </c>
    </row>
    <row r="247" spans="1:19" x14ac:dyDescent="0.2">
      <c r="B247" s="2"/>
      <c r="S247" s="12"/>
    </row>
    <row r="248" spans="1:19" ht="19.5" x14ac:dyDescent="0.4">
      <c r="A248" s="47"/>
      <c r="B248" s="65" t="s">
        <v>450</v>
      </c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1"/>
    </row>
    <row r="249" spans="1:19" ht="6" customHeight="1" x14ac:dyDescent="0.2">
      <c r="B249" s="90"/>
      <c r="H249" s="73"/>
      <c r="J249" s="73"/>
      <c r="N249" s="73"/>
      <c r="P249" s="73"/>
    </row>
    <row r="250" spans="1:19" hidden="1" x14ac:dyDescent="0.2">
      <c r="A250" s="6" t="s">
        <v>398</v>
      </c>
      <c r="B250" s="2" t="s">
        <v>359</v>
      </c>
      <c r="H250" s="73"/>
      <c r="J250" s="73"/>
      <c r="N250" s="73"/>
      <c r="P250" s="73"/>
    </row>
    <row r="251" spans="1:19" hidden="1" x14ac:dyDescent="0.2">
      <c r="B251" s="2" t="s">
        <v>358</v>
      </c>
      <c r="F251" s="119"/>
      <c r="G251" s="105" t="s">
        <v>466</v>
      </c>
      <c r="H251" s="73"/>
      <c r="J251" s="73"/>
      <c r="P251" s="73"/>
    </row>
    <row r="252" spans="1:19" ht="6" hidden="1" customHeight="1" x14ac:dyDescent="0.2">
      <c r="B252" s="90"/>
      <c r="H252" s="73"/>
      <c r="J252" s="73"/>
      <c r="N252" s="73"/>
      <c r="P252" s="73"/>
    </row>
    <row r="253" spans="1:19" x14ac:dyDescent="0.2">
      <c r="A253" s="6" t="s">
        <v>398</v>
      </c>
      <c r="B253" s="123" t="s">
        <v>490</v>
      </c>
      <c r="H253" s="73"/>
      <c r="J253" s="73"/>
      <c r="N253" s="73"/>
      <c r="P253" s="73"/>
    </row>
    <row r="254" spans="1:19" x14ac:dyDescent="0.2">
      <c r="B254" s="35" t="s">
        <v>231</v>
      </c>
      <c r="H254" s="73"/>
      <c r="J254" s="73"/>
      <c r="N254" s="73"/>
      <c r="P254" s="73"/>
    </row>
    <row r="255" spans="1:19" ht="14.25" x14ac:dyDescent="0.2">
      <c r="B255" s="35" t="s">
        <v>377</v>
      </c>
      <c r="G255" s="110"/>
      <c r="H255" s="73"/>
      <c r="J255" s="73"/>
      <c r="N255" s="73"/>
      <c r="P255" s="73"/>
    </row>
    <row r="256" spans="1:19" x14ac:dyDescent="0.2">
      <c r="B256" s="35" t="s">
        <v>233</v>
      </c>
      <c r="H256" s="73"/>
      <c r="J256" s="73"/>
      <c r="N256" s="73"/>
      <c r="P256" s="73"/>
    </row>
    <row r="257" spans="2:16" x14ac:dyDescent="0.2">
      <c r="B257" s="119"/>
      <c r="C257" s="2" t="s">
        <v>360</v>
      </c>
      <c r="H257" s="73"/>
      <c r="J257" s="73"/>
      <c r="N257" s="73"/>
      <c r="P257" s="73"/>
    </row>
    <row r="258" spans="2:16" x14ac:dyDescent="0.2">
      <c r="B258" s="119"/>
      <c r="C258" s="2" t="s">
        <v>361</v>
      </c>
      <c r="H258" s="73"/>
      <c r="J258" s="73"/>
      <c r="N258" s="73"/>
      <c r="P258" s="73"/>
    </row>
    <row r="259" spans="2:16" x14ac:dyDescent="0.2">
      <c r="B259" s="119"/>
      <c r="C259" s="2" t="s">
        <v>362</v>
      </c>
      <c r="H259" s="73"/>
      <c r="J259" s="73"/>
      <c r="N259" s="73"/>
      <c r="P259" s="73"/>
    </row>
    <row r="260" spans="2:16" ht="26.1" customHeight="1" x14ac:dyDescent="0.2">
      <c r="B260" s="119"/>
      <c r="C260" s="146" t="s">
        <v>363</v>
      </c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P260" s="73"/>
    </row>
    <row r="261" spans="2:16" x14ac:dyDescent="0.2">
      <c r="B261" s="119"/>
      <c r="C261" s="2" t="s">
        <v>364</v>
      </c>
      <c r="H261" s="73"/>
      <c r="J261" s="73"/>
      <c r="N261" s="73"/>
      <c r="P261" s="73"/>
    </row>
    <row r="262" spans="2:16" ht="26.1" customHeight="1" x14ac:dyDescent="0.2">
      <c r="B262" s="119"/>
      <c r="C262" s="144" t="s">
        <v>491</v>
      </c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P262" s="73"/>
    </row>
    <row r="263" spans="2:16" x14ac:dyDescent="0.2">
      <c r="B263" s="119"/>
      <c r="C263" s="2" t="s">
        <v>365</v>
      </c>
      <c r="H263" s="73"/>
      <c r="J263" s="73"/>
      <c r="N263" s="73"/>
      <c r="P263" s="73"/>
    </row>
    <row r="264" spans="2:16" x14ac:dyDescent="0.2">
      <c r="B264" s="119"/>
      <c r="C264" s="2" t="s">
        <v>366</v>
      </c>
      <c r="H264" s="73"/>
      <c r="J264" s="73"/>
      <c r="N264" s="73"/>
      <c r="P264" s="73"/>
    </row>
    <row r="265" spans="2:16" x14ac:dyDescent="0.2">
      <c r="B265" s="119"/>
      <c r="C265" s="2" t="s">
        <v>367</v>
      </c>
      <c r="H265" s="73"/>
      <c r="J265" s="73"/>
      <c r="N265" s="73"/>
      <c r="P265" s="73"/>
    </row>
    <row r="266" spans="2:16" x14ac:dyDescent="0.2">
      <c r="B266" s="119"/>
      <c r="C266" s="2" t="s">
        <v>368</v>
      </c>
      <c r="H266" s="73"/>
      <c r="J266" s="73"/>
      <c r="N266" s="73"/>
      <c r="P266" s="73"/>
    </row>
    <row r="267" spans="2:16" ht="26.1" customHeight="1" x14ac:dyDescent="0.2">
      <c r="B267" s="119"/>
      <c r="C267" s="138" t="s">
        <v>369</v>
      </c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P267" s="73"/>
    </row>
    <row r="268" spans="2:16" x14ac:dyDescent="0.2">
      <c r="B268" s="119"/>
      <c r="C268" s="109" t="s">
        <v>492</v>
      </c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P268" s="73"/>
    </row>
    <row r="269" spans="2:16" x14ac:dyDescent="0.2">
      <c r="B269" s="119"/>
      <c r="C269" s="2" t="s">
        <v>370</v>
      </c>
      <c r="H269" s="73"/>
      <c r="J269" s="73"/>
      <c r="N269" s="73"/>
      <c r="P269" s="73"/>
    </row>
    <row r="270" spans="2:16" x14ac:dyDescent="0.2">
      <c r="B270" s="119"/>
      <c r="C270" s="2" t="s">
        <v>371</v>
      </c>
      <c r="H270" s="73"/>
      <c r="J270" s="73"/>
      <c r="N270" s="73"/>
      <c r="P270" s="73"/>
    </row>
    <row r="271" spans="2:16" x14ac:dyDescent="0.2">
      <c r="B271" s="119"/>
      <c r="C271" s="2" t="s">
        <v>372</v>
      </c>
      <c r="G271" s="140"/>
      <c r="H271" s="141"/>
      <c r="I271" s="141"/>
      <c r="J271" s="141"/>
      <c r="K271" s="141"/>
      <c r="L271" s="141"/>
      <c r="M271" s="141"/>
      <c r="N271" s="142"/>
      <c r="P271" s="73"/>
    </row>
    <row r="272" spans="2:16" ht="6" customHeight="1" x14ac:dyDescent="0.2">
      <c r="B272" s="90"/>
      <c r="H272" s="73"/>
      <c r="J272" s="73"/>
      <c r="N272" s="73"/>
      <c r="P272" s="73"/>
    </row>
    <row r="273" spans="1:16" x14ac:dyDescent="0.2">
      <c r="A273" s="6" t="s">
        <v>399</v>
      </c>
      <c r="B273" s="105" t="s">
        <v>493</v>
      </c>
      <c r="H273" s="73"/>
      <c r="J273" s="73"/>
      <c r="N273" s="73"/>
      <c r="P273" s="73"/>
    </row>
    <row r="274" spans="1:16" x14ac:dyDescent="0.2">
      <c r="B274" s="119"/>
      <c r="C274" s="105" t="s">
        <v>429</v>
      </c>
      <c r="H274" s="73"/>
      <c r="J274" s="73"/>
      <c r="N274" s="73"/>
      <c r="P274" s="73"/>
    </row>
    <row r="275" spans="1:16" x14ac:dyDescent="0.2">
      <c r="B275" s="119"/>
      <c r="C275" s="105" t="s">
        <v>430</v>
      </c>
      <c r="H275" s="73"/>
      <c r="J275" s="73"/>
      <c r="N275" s="73"/>
      <c r="P275" s="73"/>
    </row>
    <row r="276" spans="1:16" x14ac:dyDescent="0.2">
      <c r="B276" s="119"/>
      <c r="C276" s="105" t="s">
        <v>431</v>
      </c>
      <c r="H276" s="73"/>
      <c r="J276" s="73"/>
      <c r="N276" s="73"/>
      <c r="P276" s="73"/>
    </row>
    <row r="277" spans="1:16" x14ac:dyDescent="0.2">
      <c r="B277" s="119"/>
      <c r="C277" s="105" t="s">
        <v>432</v>
      </c>
      <c r="H277" s="73"/>
      <c r="J277" s="73"/>
      <c r="N277" s="73"/>
      <c r="P277" s="73"/>
    </row>
    <row r="278" spans="1:16" x14ac:dyDescent="0.2">
      <c r="B278" s="119"/>
      <c r="C278" s="105" t="s">
        <v>433</v>
      </c>
      <c r="H278" s="73"/>
      <c r="J278" s="73"/>
      <c r="N278" s="73"/>
      <c r="P278" s="73"/>
    </row>
    <row r="279" spans="1:16" x14ac:dyDescent="0.2">
      <c r="B279" s="119"/>
      <c r="C279" s="105" t="s">
        <v>434</v>
      </c>
      <c r="H279" s="73"/>
      <c r="J279" s="73"/>
      <c r="N279" s="73"/>
      <c r="P279" s="73"/>
    </row>
    <row r="280" spans="1:16" ht="6" customHeight="1" x14ac:dyDescent="0.2">
      <c r="B280" s="90"/>
      <c r="H280" s="73"/>
      <c r="J280" s="73"/>
      <c r="N280" s="73"/>
      <c r="P280" s="73"/>
    </row>
    <row r="281" spans="1:16" x14ac:dyDescent="0.2">
      <c r="A281" s="6" t="s">
        <v>426</v>
      </c>
      <c r="B281" s="2" t="s">
        <v>373</v>
      </c>
      <c r="H281" s="73"/>
      <c r="J281" s="73"/>
      <c r="K281" s="117"/>
      <c r="L281" s="91" t="s">
        <v>375</v>
      </c>
      <c r="P281" s="89"/>
    </row>
    <row r="282" spans="1:16" x14ac:dyDescent="0.2">
      <c r="J282" s="73"/>
      <c r="K282" s="118" t="s">
        <v>374</v>
      </c>
      <c r="N282" s="73"/>
      <c r="P282" s="73"/>
    </row>
    <row r="283" spans="1:16" ht="6" customHeight="1" x14ac:dyDescent="0.2">
      <c r="J283" s="73"/>
      <c r="K283" s="118"/>
      <c r="N283" s="73"/>
      <c r="P283" s="73"/>
    </row>
    <row r="284" spans="1:16" x14ac:dyDescent="0.2">
      <c r="A284" s="6" t="s">
        <v>427</v>
      </c>
      <c r="B284" s="20" t="s">
        <v>494</v>
      </c>
      <c r="H284" s="73"/>
      <c r="J284" s="73"/>
      <c r="K284" s="119"/>
      <c r="L284" s="105" t="s">
        <v>466</v>
      </c>
      <c r="N284" s="73"/>
      <c r="P284" s="73"/>
    </row>
    <row r="285" spans="1:16" ht="6" customHeight="1" x14ac:dyDescent="0.2">
      <c r="B285" s="124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P285" s="73"/>
    </row>
    <row r="286" spans="1:16" x14ac:dyDescent="0.2">
      <c r="A286" s="6" t="s">
        <v>428</v>
      </c>
      <c r="B286" s="20" t="s">
        <v>496</v>
      </c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P286" s="73"/>
    </row>
    <row r="287" spans="1:16" x14ac:dyDescent="0.2">
      <c r="A287" s="6"/>
      <c r="B287" s="35" t="s">
        <v>233</v>
      </c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P287" s="73"/>
    </row>
    <row r="288" spans="1:16" x14ac:dyDescent="0.2">
      <c r="B288" s="119"/>
      <c r="C288" s="20" t="s">
        <v>506</v>
      </c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P288" s="73"/>
    </row>
    <row r="289" spans="1:17" x14ac:dyDescent="0.2">
      <c r="B289" s="119"/>
      <c r="C289" s="20" t="s">
        <v>507</v>
      </c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P289" s="73"/>
    </row>
    <row r="290" spans="1:17" ht="6" customHeight="1" x14ac:dyDescent="0.2">
      <c r="B290" s="124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P290" s="73"/>
    </row>
    <row r="291" spans="1:17" x14ac:dyDescent="0.2">
      <c r="A291" s="6" t="s">
        <v>499</v>
      </c>
      <c r="B291" s="20" t="s">
        <v>500</v>
      </c>
      <c r="C291" s="23"/>
      <c r="D291" s="23"/>
      <c r="E291" s="23"/>
      <c r="F291" s="23"/>
      <c r="G291" s="23"/>
      <c r="H291" s="23"/>
      <c r="I291" s="119"/>
      <c r="J291" s="105" t="s">
        <v>466</v>
      </c>
      <c r="K291" s="23"/>
      <c r="L291" s="23"/>
      <c r="M291" s="23"/>
      <c r="N291" s="23"/>
      <c r="P291" s="73"/>
    </row>
    <row r="292" spans="1:17" ht="6" customHeight="1" x14ac:dyDescent="0.2">
      <c r="B292" s="124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P292" s="73"/>
    </row>
    <row r="293" spans="1:17" x14ac:dyDescent="0.2">
      <c r="A293" s="6" t="s">
        <v>502</v>
      </c>
      <c r="B293" s="20" t="s">
        <v>503</v>
      </c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P293" s="73"/>
    </row>
    <row r="294" spans="1:17" x14ac:dyDescent="0.2">
      <c r="B294" s="35" t="s">
        <v>233</v>
      </c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P294" s="73"/>
    </row>
    <row r="295" spans="1:17" x14ac:dyDescent="0.2">
      <c r="B295" s="119"/>
      <c r="C295" s="20" t="s">
        <v>506</v>
      </c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P295" s="73"/>
    </row>
    <row r="296" spans="1:17" x14ac:dyDescent="0.2">
      <c r="B296" s="119"/>
      <c r="C296" s="20" t="s">
        <v>507</v>
      </c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P296" s="73"/>
    </row>
    <row r="297" spans="1:17" x14ac:dyDescent="0.2"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P297" s="73"/>
    </row>
    <row r="298" spans="1:17" ht="19.5" x14ac:dyDescent="0.4">
      <c r="A298" s="47"/>
      <c r="B298" s="65" t="s">
        <v>508</v>
      </c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</row>
    <row r="299" spans="1:17" x14ac:dyDescent="0.2">
      <c r="B299" s="124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P299" s="73"/>
    </row>
    <row r="300" spans="1:17" x14ac:dyDescent="0.2">
      <c r="A300" s="6" t="s">
        <v>509</v>
      </c>
      <c r="B300" s="105" t="s">
        <v>510</v>
      </c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P300" s="73"/>
    </row>
    <row r="301" spans="1:17" x14ac:dyDescent="0.2">
      <c r="B301" s="35" t="s">
        <v>233</v>
      </c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P301" s="73"/>
    </row>
    <row r="302" spans="1:17" x14ac:dyDescent="0.2">
      <c r="B302" s="119"/>
      <c r="C302" s="125" t="s">
        <v>511</v>
      </c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P302" s="73"/>
    </row>
    <row r="303" spans="1:17" x14ac:dyDescent="0.2">
      <c r="B303" s="119"/>
      <c r="C303" s="125" t="s">
        <v>512</v>
      </c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P303" s="73"/>
    </row>
    <row r="304" spans="1:17" x14ac:dyDescent="0.2">
      <c r="B304" s="119"/>
      <c r="C304" s="125" t="s">
        <v>513</v>
      </c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P304" s="73"/>
    </row>
    <row r="305" spans="1:16" x14ac:dyDescent="0.2">
      <c r="B305" s="119"/>
      <c r="C305" s="125" t="s">
        <v>515</v>
      </c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P305" s="73"/>
    </row>
    <row r="306" spans="1:16" x14ac:dyDescent="0.2">
      <c r="B306" s="119"/>
      <c r="C306" s="125" t="s">
        <v>516</v>
      </c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P306" s="73"/>
    </row>
    <row r="307" spans="1:16" x14ac:dyDescent="0.2">
      <c r="B307" s="119"/>
      <c r="C307" s="125" t="s">
        <v>514</v>
      </c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P307" s="73"/>
    </row>
    <row r="308" spans="1:16" x14ac:dyDescent="0.2">
      <c r="B308" s="124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P308" s="73"/>
    </row>
    <row r="309" spans="1:16" x14ac:dyDescent="0.2">
      <c r="A309" s="6" t="s">
        <v>517</v>
      </c>
      <c r="B309" s="105" t="s">
        <v>518</v>
      </c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P309" s="73"/>
    </row>
    <row r="310" spans="1:16" x14ac:dyDescent="0.2">
      <c r="B310" s="35" t="s">
        <v>233</v>
      </c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P310" s="73"/>
    </row>
    <row r="311" spans="1:16" x14ac:dyDescent="0.2">
      <c r="B311" s="119"/>
      <c r="C311" s="125" t="s">
        <v>519</v>
      </c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P311" s="73"/>
    </row>
    <row r="312" spans="1:16" x14ac:dyDescent="0.2">
      <c r="B312" s="119"/>
      <c r="C312" s="125" t="s">
        <v>520</v>
      </c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P312" s="73"/>
    </row>
    <row r="313" spans="1:16" x14ac:dyDescent="0.2">
      <c r="B313" s="119"/>
      <c r="C313" s="125" t="s">
        <v>523</v>
      </c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P313" s="73"/>
    </row>
    <row r="314" spans="1:16" x14ac:dyDescent="0.2">
      <c r="B314" s="119"/>
      <c r="C314" s="125" t="s">
        <v>521</v>
      </c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P314" s="73"/>
    </row>
    <row r="315" spans="1:16" x14ac:dyDescent="0.2">
      <c r="B315" s="119"/>
      <c r="C315" s="125" t="s">
        <v>522</v>
      </c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P315" s="73"/>
    </row>
    <row r="316" spans="1:16" x14ac:dyDescent="0.2">
      <c r="B316" s="124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P316" s="73"/>
    </row>
    <row r="317" spans="1:16" x14ac:dyDescent="0.2">
      <c r="A317" s="6" t="s">
        <v>524</v>
      </c>
      <c r="B317" s="20" t="s">
        <v>526</v>
      </c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P317" s="73"/>
    </row>
    <row r="318" spans="1:16" x14ac:dyDescent="0.2">
      <c r="B318" s="35" t="s">
        <v>233</v>
      </c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P318" s="73"/>
    </row>
    <row r="319" spans="1:16" x14ac:dyDescent="0.2">
      <c r="B319" s="119"/>
      <c r="C319" s="125" t="s">
        <v>527</v>
      </c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P319" s="73"/>
    </row>
    <row r="320" spans="1:16" x14ac:dyDescent="0.2">
      <c r="B320" s="119"/>
      <c r="C320" s="125" t="s">
        <v>528</v>
      </c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P320" s="73"/>
    </row>
    <row r="321" spans="1:16" x14ac:dyDescent="0.2">
      <c r="B321" s="119"/>
      <c r="C321" s="125" t="s">
        <v>537</v>
      </c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P321" s="73"/>
    </row>
    <row r="322" spans="1:16" x14ac:dyDescent="0.2">
      <c r="B322" s="119"/>
      <c r="C322" s="125" t="s">
        <v>529</v>
      </c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P322" s="73"/>
    </row>
    <row r="323" spans="1:16" x14ac:dyDescent="0.2">
      <c r="B323" s="119"/>
      <c r="C323" s="125" t="s">
        <v>530</v>
      </c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P323" s="73"/>
    </row>
    <row r="324" spans="1:16" x14ac:dyDescent="0.2">
      <c r="B324" s="119"/>
      <c r="C324" s="125" t="s">
        <v>531</v>
      </c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P324" s="73"/>
    </row>
    <row r="325" spans="1:16" x14ac:dyDescent="0.2">
      <c r="B325" s="119"/>
      <c r="C325" s="125" t="s">
        <v>532</v>
      </c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P325" s="73"/>
    </row>
    <row r="326" spans="1:16" x14ac:dyDescent="0.2">
      <c r="B326" s="119"/>
      <c r="C326" s="125" t="s">
        <v>533</v>
      </c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P326" s="73"/>
    </row>
    <row r="327" spans="1:16" x14ac:dyDescent="0.2">
      <c r="B327" s="119"/>
      <c r="C327" s="125" t="s">
        <v>534</v>
      </c>
    </row>
    <row r="328" spans="1:16" x14ac:dyDescent="0.2">
      <c r="C328" s="125"/>
    </row>
    <row r="329" spans="1:16" x14ac:dyDescent="0.2">
      <c r="A329" s="6" t="s">
        <v>525</v>
      </c>
      <c r="B329" s="20" t="s">
        <v>535</v>
      </c>
      <c r="C329" s="125"/>
    </row>
    <row r="330" spans="1:16" x14ac:dyDescent="0.2">
      <c r="B330" s="20" t="s">
        <v>536</v>
      </c>
      <c r="C330" s="125"/>
      <c r="G330" s="119"/>
      <c r="H330" s="105" t="s">
        <v>466</v>
      </c>
    </row>
    <row r="331" spans="1:16" x14ac:dyDescent="0.2">
      <c r="C331" s="125"/>
    </row>
    <row r="332" spans="1:16" ht="20.100000000000001" customHeight="1" x14ac:dyDescent="0.2">
      <c r="B332" s="88" t="s">
        <v>97</v>
      </c>
      <c r="C332" s="70"/>
      <c r="D332" s="70"/>
      <c r="E332" s="70"/>
      <c r="F332" s="70"/>
      <c r="G332" s="70"/>
      <c r="H332" s="70"/>
      <c r="I332" s="70"/>
      <c r="J332" s="70"/>
      <c r="K332" s="70"/>
      <c r="L332" s="71"/>
    </row>
    <row r="333" spans="1:16" ht="6" customHeight="1" x14ac:dyDescent="0.2"/>
    <row r="334" spans="1:16" x14ac:dyDescent="0.2">
      <c r="B334" s="18" t="s">
        <v>49</v>
      </c>
      <c r="C334" s="4"/>
      <c r="D334" s="2"/>
      <c r="E334" s="2"/>
      <c r="F334" s="2"/>
      <c r="G334" s="2"/>
      <c r="H334" s="135" t="s">
        <v>32</v>
      </c>
      <c r="I334" s="135"/>
      <c r="J334" s="135"/>
      <c r="K334" s="135"/>
      <c r="L334" s="135"/>
      <c r="M334" s="2"/>
      <c r="N334" s="2"/>
    </row>
    <row r="335" spans="1:16" x14ac:dyDescent="0.2">
      <c r="B335" s="12"/>
      <c r="H335" s="12"/>
    </row>
  </sheetData>
  <sheetProtection algorithmName="SHA-512" hashValue="2pypl1EiE0ySxZThP4HUaSt0OdJwdWd6SXXxt6M9860UIhWJcnKC5aVVztWMY3nIvLXc3f05OGevE/xSAz941w==" saltValue="7bsfnDxOTPE8KklYNNc8Qw==" spinCount="100000" sheet="1" objects="1" scenarios="1" selectLockedCells="1"/>
  <mergeCells count="16">
    <mergeCell ref="C267:N267"/>
    <mergeCell ref="G271:N271"/>
    <mergeCell ref="H334:L334"/>
    <mergeCell ref="F22:J22"/>
    <mergeCell ref="C262:N262"/>
    <mergeCell ref="C260:N260"/>
    <mergeCell ref="K2:M2"/>
    <mergeCell ref="F18:J18"/>
    <mergeCell ref="F21:J21"/>
    <mergeCell ref="H4:L4"/>
    <mergeCell ref="K12:N12"/>
    <mergeCell ref="F20:G20"/>
    <mergeCell ref="F15:J15"/>
    <mergeCell ref="F16:J16"/>
    <mergeCell ref="F17:J17"/>
    <mergeCell ref="F19:J19"/>
  </mergeCells>
  <phoneticPr fontId="0" type="noConversion"/>
  <conditionalFormatting sqref="H143 H146">
    <cfRule type="cellIs" priority="1" stopIfTrue="1" operator="between">
      <formula>0</formula>
      <formula>1</formula>
    </cfRule>
  </conditionalFormatting>
  <dataValidations count="6">
    <dataValidation type="whole" allowBlank="1" showInputMessage="1" showErrorMessage="1" sqref="I146" xr:uid="{00000000-0002-0000-0000-000000000000}">
      <formula1>1</formula1>
      <formula2>8</formula2>
    </dataValidation>
    <dataValidation type="whole" allowBlank="1" showInputMessage="1" showErrorMessage="1" error="Enter 1-4" sqref="L130 L143 L146" xr:uid="{00000000-0002-0000-0000-000001000000}">
      <formula1>1</formula1>
      <formula2>4</formula2>
    </dataValidation>
    <dataValidation type="whole" allowBlank="1" showInputMessage="1" showErrorMessage="1" errorTitle="Invalid entry" error="Enter a value between 1 &amp; 8" sqref="J25:J36" xr:uid="{00000000-0002-0000-0000-000002000000}">
      <formula1>1</formula1>
      <formula2>10</formula2>
    </dataValidation>
    <dataValidation type="whole" allowBlank="1" showInputMessage="1" showErrorMessage="1" error="No = 0, Yes = 1, Approval = 2" sqref="L120" xr:uid="{00000000-0002-0000-0000-000003000000}">
      <formula1>0</formula1>
      <formula2>2</formula2>
    </dataValidation>
    <dataValidation type="whole" allowBlank="1" showInputMessage="1" showErrorMessage="1" error="Enter 1, 2, or 3" sqref="L136" xr:uid="{00000000-0002-0000-0000-000004000000}">
      <formula1>1</formula1>
      <formula2>3</formula2>
    </dataValidation>
    <dataValidation type="list" allowBlank="1" showInputMessage="1" showErrorMessage="1" sqref="L80 L252:L259 L249:L250 F251 L272:L280 F238 F232 F226 F220 F244 L134 L108 L102 L98 L95 L82 L125 L123 L121 G71:G78 L84:L89 B257:B271 L261 L263:L266 L269:L270 K284 I291 B302:B307 B311:B315 B319:B327 G330" xr:uid="{00000000-0002-0000-0000-000005000000}">
      <formula1>$R$21:$R$22</formula1>
    </dataValidation>
  </dataValidations>
  <hyperlinks>
    <hyperlink ref="B334" r:id="rId1" xr:uid="{00000000-0004-0000-0000-000000000000}"/>
    <hyperlink ref="B4" r:id="rId2" display="mailto:surveys@mackayresearchgroup.com" xr:uid="{00000000-0004-0000-0000-000001000000}"/>
    <hyperlink ref="H4" r:id="rId3" xr:uid="{00000000-0004-0000-0000-000002000000}"/>
    <hyperlink ref="K12" r:id="rId4" xr:uid="{00000000-0004-0000-0000-000003000000}"/>
    <hyperlink ref="H334" r:id="rId5" xr:uid="{00000000-0004-0000-0000-000004000000}"/>
    <hyperlink ref="K12:N12" r:id="rId6" display="john@mackayresearchgroup.com" xr:uid="{00000000-0004-0000-0000-000005000000}"/>
  </hyperlinks>
  <pageMargins left="0.5" right="0.5" top="0.5" bottom="0.5" header="0.3" footer="0.3"/>
  <pageSetup scale="90" orientation="portrait" r:id="rId7"/>
  <headerFooter alignWithMargins="0"/>
  <rowBreaks count="2" manualBreakCount="2">
    <brk id="65" max="15" man="1"/>
    <brk id="125" max="15" man="1"/>
  </rowBreaks>
  <colBreaks count="1" manualBreakCount="1">
    <brk id="14" max="237" man="1"/>
  </colBreaks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17</xdr:col>
                    <xdr:colOff>0</xdr:colOff>
                    <xdr:row>326</xdr:row>
                    <xdr:rowOff>0</xdr:rowOff>
                  </from>
                  <to>
                    <xdr:col>17</xdr:col>
                    <xdr:colOff>0</xdr:colOff>
                    <xdr:row>327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1" name="Check Box 15">
              <controlPr defaultSize="0" autoFill="0" autoLine="0" autoPict="0">
                <anchor moveWithCells="1">
                  <from>
                    <xdr:col>14902</xdr:col>
                    <xdr:colOff>438150</xdr:colOff>
                    <xdr:row>957068</xdr:row>
                    <xdr:rowOff>123825</xdr:rowOff>
                  </from>
                  <to>
                    <xdr:col>14902</xdr:col>
                    <xdr:colOff>438150</xdr:colOff>
                    <xdr:row>957068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12" name="Check Box 14">
              <controlPr defaultSize="0" autoFill="0" autoLine="0" autoPict="0">
                <anchor moveWithCells="1">
                  <from>
                    <xdr:col>14902</xdr:col>
                    <xdr:colOff>438150</xdr:colOff>
                    <xdr:row>957068</xdr:row>
                    <xdr:rowOff>123825</xdr:rowOff>
                  </from>
                  <to>
                    <xdr:col>14902</xdr:col>
                    <xdr:colOff>438150</xdr:colOff>
                    <xdr:row>957068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defaultSize="0" autoFill="0" autoLine="0" autoPict="0">
                <anchor moveWithCells="1">
                  <from>
                    <xdr:col>255</xdr:col>
                    <xdr:colOff>0</xdr:colOff>
                    <xdr:row>326</xdr:row>
                    <xdr:rowOff>0</xdr:rowOff>
                  </from>
                  <to>
                    <xdr:col>255</xdr:col>
                    <xdr:colOff>0</xdr:colOff>
                    <xdr:row>327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255</xdr:col>
                    <xdr:colOff>0</xdr:colOff>
                    <xdr:row>326</xdr:row>
                    <xdr:rowOff>0</xdr:rowOff>
                  </from>
                  <to>
                    <xdr:col>255</xdr:col>
                    <xdr:colOff>0</xdr:colOff>
                    <xdr:row>327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Option Button 17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40</xdr:row>
                    <xdr:rowOff>9525</xdr:rowOff>
                  </from>
                  <to>
                    <xdr:col>2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Option Button 18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41</xdr:row>
                    <xdr:rowOff>9525</xdr:rowOff>
                  </from>
                  <to>
                    <xdr:col>2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Option Button 19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41</xdr:row>
                    <xdr:rowOff>180975</xdr:rowOff>
                  </from>
                  <to>
                    <xdr:col>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Option Button 20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43</xdr:row>
                    <xdr:rowOff>9525</xdr:rowOff>
                  </from>
                  <to>
                    <xdr:col>2</xdr:col>
                    <xdr:colOff>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Option Button 22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0</xdr:rowOff>
                  </from>
                  <to>
                    <xdr:col>2</xdr:col>
                    <xdr:colOff>28575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Option Button 23">
              <controlPr defaultSize="0" autoFill="0" autoLine="0" autoPict="0">
                <anchor moveWithCells="1">
                  <from>
                    <xdr:col>1</xdr:col>
                    <xdr:colOff>133350</xdr:colOff>
                    <xdr:row>27</xdr:row>
                    <xdr:rowOff>0</xdr:rowOff>
                  </from>
                  <to>
                    <xdr:col>2</xdr:col>
                    <xdr:colOff>28575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Option Button 24">
              <controlPr defaultSize="0" autoFill="0" autoLine="0" autoPict="0">
                <anchor moveWithCells="1">
                  <from>
                    <xdr:col>1</xdr:col>
                    <xdr:colOff>133350</xdr:colOff>
                    <xdr:row>28</xdr:row>
                    <xdr:rowOff>0</xdr:rowOff>
                  </from>
                  <to>
                    <xdr:col>2</xdr:col>
                    <xdr:colOff>28575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Option Button 25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0</xdr:rowOff>
                  </from>
                  <to>
                    <xdr:col>2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Option Button 26">
              <controlPr defaultSize="0" autoFill="0" autoLine="0" autoPict="0">
                <anchor moveWithCells="1">
                  <from>
                    <xdr:col>1</xdr:col>
                    <xdr:colOff>133350</xdr:colOff>
                    <xdr:row>30</xdr:row>
                    <xdr:rowOff>0</xdr:rowOff>
                  </from>
                  <to>
                    <xdr:col>2</xdr:col>
                    <xdr:colOff>28575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Option Button 27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0</xdr:rowOff>
                  </from>
                  <to>
                    <xdr:col>2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Option Button 28">
              <controlPr defaultSize="0" autoFill="0" autoLine="0" autoPict="0">
                <anchor moveWithCells="1">
                  <from>
                    <xdr:col>1</xdr:col>
                    <xdr:colOff>133350</xdr:colOff>
                    <xdr:row>32</xdr:row>
                    <xdr:rowOff>0</xdr:rowOff>
                  </from>
                  <to>
                    <xdr:col>2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Option Button 29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0</xdr:rowOff>
                  </from>
                  <to>
                    <xdr:col>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Option Button 30">
              <controlPr defaultSize="0" autoFill="0" autoLine="0" autoPict="0">
                <anchor moveWithCells="1">
                  <from>
                    <xdr:col>1</xdr:col>
                    <xdr:colOff>133350</xdr:colOff>
                    <xdr:row>34</xdr:row>
                    <xdr:rowOff>0</xdr:rowOff>
                  </from>
                  <to>
                    <xdr:col>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Group Box 34">
              <controlPr defaultSize="0" autoFill="0" autoPict="0" altText="">
                <anchor moveWithCells="1">
                  <from>
                    <xdr:col>1</xdr:col>
                    <xdr:colOff>19050</xdr:colOff>
                    <xdr:row>26</xdr:row>
                    <xdr:rowOff>0</xdr:rowOff>
                  </from>
                  <to>
                    <xdr:col>2</xdr:col>
                    <xdr:colOff>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Option Button 35">
              <controlPr defaultSize="0" autoFill="0" autoLine="0" autoPict="0">
                <anchor moveWithCells="1">
                  <from>
                    <xdr:col>1</xdr:col>
                    <xdr:colOff>133350</xdr:colOff>
                    <xdr:row>35</xdr:row>
                    <xdr:rowOff>0</xdr:rowOff>
                  </from>
                  <to>
                    <xdr:col>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0" name="Group Box 49">
              <controlPr defaultSize="0" autoFill="0" autoPict="0">
                <anchor moveWithCells="1">
                  <from>
                    <xdr:col>0</xdr:col>
                    <xdr:colOff>304800</xdr:colOff>
                    <xdr:row>40</xdr:row>
                    <xdr:rowOff>9525</xdr:rowOff>
                  </from>
                  <to>
                    <xdr:col>2</xdr:col>
                    <xdr:colOff>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1" name="Option Button 50">
              <controlPr defaultSize="0" autoFill="0" autoLine="0" autoPict="0">
                <anchor moveWithCells="1">
                  <from>
                    <xdr:col>8</xdr:col>
                    <xdr:colOff>9525</xdr:colOff>
                    <xdr:row>127</xdr:row>
                    <xdr:rowOff>76200</xdr:rowOff>
                  </from>
                  <to>
                    <xdr:col>9</xdr:col>
                    <xdr:colOff>542925</xdr:colOff>
                    <xdr:row>127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2" name="Option Button 51">
              <controlPr defaultSize="0" autoFill="0" autoLine="0" autoPict="0">
                <anchor moveWithCells="1">
                  <from>
                    <xdr:col>10</xdr:col>
                    <xdr:colOff>0</xdr:colOff>
                    <xdr:row>127</xdr:row>
                    <xdr:rowOff>66675</xdr:rowOff>
                  </from>
                  <to>
                    <xdr:col>11</xdr:col>
                    <xdr:colOff>533400</xdr:colOff>
                    <xdr:row>127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3" name="Group Box 52">
              <controlPr defaultSize="0" autoFill="0" autoPict="0">
                <anchor moveWithCells="1">
                  <from>
                    <xdr:col>8</xdr:col>
                    <xdr:colOff>0</xdr:colOff>
                    <xdr:row>126</xdr:row>
                    <xdr:rowOff>66675</xdr:rowOff>
                  </from>
                  <to>
                    <xdr:col>12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4" name="Option Button 53">
              <controlPr defaultSize="0" autoFill="0" autoLine="0" autoPict="0">
                <anchor moveWithCells="1">
                  <from>
                    <xdr:col>6</xdr:col>
                    <xdr:colOff>0</xdr:colOff>
                    <xdr:row>153</xdr:row>
                    <xdr:rowOff>19050</xdr:rowOff>
                  </from>
                  <to>
                    <xdr:col>7</xdr:col>
                    <xdr:colOff>742950</xdr:colOff>
                    <xdr:row>153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5" name="Option Button 54">
              <controlPr defaultSize="0" autoFill="0" autoLine="0" autoPict="0">
                <anchor moveWithCells="1">
                  <from>
                    <xdr:col>8</xdr:col>
                    <xdr:colOff>19050</xdr:colOff>
                    <xdr:row>153</xdr:row>
                    <xdr:rowOff>19050</xdr:rowOff>
                  </from>
                  <to>
                    <xdr:col>9</xdr:col>
                    <xdr:colOff>847725</xdr:colOff>
                    <xdr:row>153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6" name="Option Button 55">
              <controlPr defaultSize="0" autoFill="0" autoLine="0" autoPict="0">
                <anchor moveWithCells="1">
                  <from>
                    <xdr:col>10</xdr:col>
                    <xdr:colOff>19050</xdr:colOff>
                    <xdr:row>153</xdr:row>
                    <xdr:rowOff>19050</xdr:rowOff>
                  </from>
                  <to>
                    <xdr:col>11</xdr:col>
                    <xdr:colOff>838200</xdr:colOff>
                    <xdr:row>153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7" name="Option Button 56">
              <controlPr defaultSize="0" autoFill="0" autoLine="0" autoPict="0">
                <anchor moveWithCells="1">
                  <from>
                    <xdr:col>12</xdr:col>
                    <xdr:colOff>19050</xdr:colOff>
                    <xdr:row>153</xdr:row>
                    <xdr:rowOff>19050</xdr:rowOff>
                  </from>
                  <to>
                    <xdr:col>13</xdr:col>
                    <xdr:colOff>561975</xdr:colOff>
                    <xdr:row>153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8" name="Group Box 57">
              <controlPr defaultSize="0" autoFill="0" autoPict="0">
                <anchor moveWithCells="1">
                  <from>
                    <xdr:col>5</xdr:col>
                    <xdr:colOff>9525</xdr:colOff>
                    <xdr:row>152</xdr:row>
                    <xdr:rowOff>247650</xdr:rowOff>
                  </from>
                  <to>
                    <xdr:col>14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9" name="Option Button 58">
              <controlPr defaultSize="0" autoFill="0" autoLine="0" autoPict="0">
                <anchor moveWithCells="1">
                  <from>
                    <xdr:col>6</xdr:col>
                    <xdr:colOff>0</xdr:colOff>
                    <xdr:row>154</xdr:row>
                    <xdr:rowOff>19050</xdr:rowOff>
                  </from>
                  <to>
                    <xdr:col>7</xdr:col>
                    <xdr:colOff>742950</xdr:colOff>
                    <xdr:row>154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0" name="Option Button 59">
              <controlPr defaultSize="0" autoFill="0" autoLine="0" autoPict="0">
                <anchor moveWithCells="1">
                  <from>
                    <xdr:col>8</xdr:col>
                    <xdr:colOff>19050</xdr:colOff>
                    <xdr:row>154</xdr:row>
                    <xdr:rowOff>19050</xdr:rowOff>
                  </from>
                  <to>
                    <xdr:col>9</xdr:col>
                    <xdr:colOff>847725</xdr:colOff>
                    <xdr:row>154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1" name="Option Button 60">
              <controlPr defaultSize="0" autoFill="0" autoLine="0" autoPict="0">
                <anchor moveWithCells="1">
                  <from>
                    <xdr:col>10</xdr:col>
                    <xdr:colOff>19050</xdr:colOff>
                    <xdr:row>154</xdr:row>
                    <xdr:rowOff>19050</xdr:rowOff>
                  </from>
                  <to>
                    <xdr:col>11</xdr:col>
                    <xdr:colOff>838200</xdr:colOff>
                    <xdr:row>154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2" name="Option Button 61">
              <controlPr defaultSize="0" autoFill="0" autoLine="0" autoPict="0">
                <anchor moveWithCells="1">
                  <from>
                    <xdr:col>12</xdr:col>
                    <xdr:colOff>19050</xdr:colOff>
                    <xdr:row>154</xdr:row>
                    <xdr:rowOff>19050</xdr:rowOff>
                  </from>
                  <to>
                    <xdr:col>13</xdr:col>
                    <xdr:colOff>561975</xdr:colOff>
                    <xdr:row>154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3" name="Group Box 62">
              <controlPr defaultSize="0" autoFill="0" autoPict="0">
                <anchor moveWithCells="1">
                  <from>
                    <xdr:col>5</xdr:col>
                    <xdr:colOff>9525</xdr:colOff>
                    <xdr:row>153</xdr:row>
                    <xdr:rowOff>247650</xdr:rowOff>
                  </from>
                  <to>
                    <xdr:col>14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4" name="Option Button 63">
              <controlPr defaultSize="0" autoFill="0" autoLine="0" autoPict="0">
                <anchor moveWithCells="1">
                  <from>
                    <xdr:col>6</xdr:col>
                    <xdr:colOff>0</xdr:colOff>
                    <xdr:row>155</xdr:row>
                    <xdr:rowOff>19050</xdr:rowOff>
                  </from>
                  <to>
                    <xdr:col>7</xdr:col>
                    <xdr:colOff>742950</xdr:colOff>
                    <xdr:row>155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5" name="Option Button 64">
              <controlPr defaultSize="0" autoFill="0" autoLine="0" autoPict="0">
                <anchor moveWithCells="1">
                  <from>
                    <xdr:col>8</xdr:col>
                    <xdr:colOff>19050</xdr:colOff>
                    <xdr:row>155</xdr:row>
                    <xdr:rowOff>19050</xdr:rowOff>
                  </from>
                  <to>
                    <xdr:col>9</xdr:col>
                    <xdr:colOff>847725</xdr:colOff>
                    <xdr:row>155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6" name="Option Button 65">
              <controlPr defaultSize="0" autoFill="0" autoLine="0" autoPict="0">
                <anchor moveWithCells="1">
                  <from>
                    <xdr:col>10</xdr:col>
                    <xdr:colOff>19050</xdr:colOff>
                    <xdr:row>155</xdr:row>
                    <xdr:rowOff>19050</xdr:rowOff>
                  </from>
                  <to>
                    <xdr:col>11</xdr:col>
                    <xdr:colOff>838200</xdr:colOff>
                    <xdr:row>155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7" name="Option Button 66">
              <controlPr defaultSize="0" autoFill="0" autoLine="0" autoPict="0">
                <anchor moveWithCells="1">
                  <from>
                    <xdr:col>12</xdr:col>
                    <xdr:colOff>19050</xdr:colOff>
                    <xdr:row>155</xdr:row>
                    <xdr:rowOff>19050</xdr:rowOff>
                  </from>
                  <to>
                    <xdr:col>13</xdr:col>
                    <xdr:colOff>561975</xdr:colOff>
                    <xdr:row>155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8" name="Group Box 67">
              <controlPr defaultSize="0" autoFill="0" autoPict="0">
                <anchor moveWithCells="1">
                  <from>
                    <xdr:col>5</xdr:col>
                    <xdr:colOff>9525</xdr:colOff>
                    <xdr:row>154</xdr:row>
                    <xdr:rowOff>247650</xdr:rowOff>
                  </from>
                  <to>
                    <xdr:col>14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9" name="Option Button 68">
              <controlPr defaultSize="0" autoFill="0" autoLine="0" autoPict="0">
                <anchor moveWithCells="1">
                  <from>
                    <xdr:col>6</xdr:col>
                    <xdr:colOff>0</xdr:colOff>
                    <xdr:row>157</xdr:row>
                    <xdr:rowOff>19050</xdr:rowOff>
                  </from>
                  <to>
                    <xdr:col>7</xdr:col>
                    <xdr:colOff>742950</xdr:colOff>
                    <xdr:row>157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0" name="Option Button 69">
              <controlPr defaultSize="0" autoFill="0" autoLine="0" autoPict="0">
                <anchor moveWithCells="1">
                  <from>
                    <xdr:col>8</xdr:col>
                    <xdr:colOff>19050</xdr:colOff>
                    <xdr:row>157</xdr:row>
                    <xdr:rowOff>19050</xdr:rowOff>
                  </from>
                  <to>
                    <xdr:col>9</xdr:col>
                    <xdr:colOff>847725</xdr:colOff>
                    <xdr:row>157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1" name="Option Button 70">
              <controlPr defaultSize="0" autoFill="0" autoLine="0" autoPict="0">
                <anchor moveWithCells="1">
                  <from>
                    <xdr:col>10</xdr:col>
                    <xdr:colOff>19050</xdr:colOff>
                    <xdr:row>157</xdr:row>
                    <xdr:rowOff>19050</xdr:rowOff>
                  </from>
                  <to>
                    <xdr:col>11</xdr:col>
                    <xdr:colOff>838200</xdr:colOff>
                    <xdr:row>157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2" name="Option Button 71">
              <controlPr defaultSize="0" autoFill="0" autoLine="0" autoPict="0">
                <anchor moveWithCells="1">
                  <from>
                    <xdr:col>12</xdr:col>
                    <xdr:colOff>19050</xdr:colOff>
                    <xdr:row>157</xdr:row>
                    <xdr:rowOff>19050</xdr:rowOff>
                  </from>
                  <to>
                    <xdr:col>13</xdr:col>
                    <xdr:colOff>561975</xdr:colOff>
                    <xdr:row>157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3" name="Group Box 72">
              <controlPr defaultSize="0" autoFill="0" autoPict="0">
                <anchor moveWithCells="1">
                  <from>
                    <xdr:col>5</xdr:col>
                    <xdr:colOff>9525</xdr:colOff>
                    <xdr:row>156</xdr:row>
                    <xdr:rowOff>247650</xdr:rowOff>
                  </from>
                  <to>
                    <xdr:col>14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4" name="Option Button 73">
              <controlPr defaultSize="0" autoFill="0" autoLine="0" autoPict="0">
                <anchor moveWithCells="1">
                  <from>
                    <xdr:col>6</xdr:col>
                    <xdr:colOff>0</xdr:colOff>
                    <xdr:row>158</xdr:row>
                    <xdr:rowOff>19050</xdr:rowOff>
                  </from>
                  <to>
                    <xdr:col>7</xdr:col>
                    <xdr:colOff>742950</xdr:colOff>
                    <xdr:row>158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5" name="Option Button 74">
              <controlPr defaultSize="0" autoFill="0" autoLine="0" autoPict="0">
                <anchor moveWithCells="1">
                  <from>
                    <xdr:col>8</xdr:col>
                    <xdr:colOff>19050</xdr:colOff>
                    <xdr:row>158</xdr:row>
                    <xdr:rowOff>19050</xdr:rowOff>
                  </from>
                  <to>
                    <xdr:col>9</xdr:col>
                    <xdr:colOff>847725</xdr:colOff>
                    <xdr:row>158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6" name="Option Button 75">
              <controlPr defaultSize="0" autoFill="0" autoLine="0" autoPict="0">
                <anchor moveWithCells="1">
                  <from>
                    <xdr:col>10</xdr:col>
                    <xdr:colOff>19050</xdr:colOff>
                    <xdr:row>158</xdr:row>
                    <xdr:rowOff>19050</xdr:rowOff>
                  </from>
                  <to>
                    <xdr:col>11</xdr:col>
                    <xdr:colOff>838200</xdr:colOff>
                    <xdr:row>158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7" name="Option Button 76">
              <controlPr defaultSize="0" autoFill="0" autoLine="0" autoPict="0">
                <anchor moveWithCells="1">
                  <from>
                    <xdr:col>12</xdr:col>
                    <xdr:colOff>19050</xdr:colOff>
                    <xdr:row>158</xdr:row>
                    <xdr:rowOff>19050</xdr:rowOff>
                  </from>
                  <to>
                    <xdr:col>13</xdr:col>
                    <xdr:colOff>561975</xdr:colOff>
                    <xdr:row>158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8" name="Group Box 77">
              <controlPr defaultSize="0" autoFill="0" autoPict="0">
                <anchor moveWithCells="1">
                  <from>
                    <xdr:col>5</xdr:col>
                    <xdr:colOff>9525</xdr:colOff>
                    <xdr:row>157</xdr:row>
                    <xdr:rowOff>247650</xdr:rowOff>
                  </from>
                  <to>
                    <xdr:col>14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9" name="Option Button 78">
              <controlPr defaultSize="0" autoFill="0" autoLine="0" autoPict="0">
                <anchor moveWithCells="1">
                  <from>
                    <xdr:col>6</xdr:col>
                    <xdr:colOff>0</xdr:colOff>
                    <xdr:row>159</xdr:row>
                    <xdr:rowOff>19050</xdr:rowOff>
                  </from>
                  <to>
                    <xdr:col>7</xdr:col>
                    <xdr:colOff>742950</xdr:colOff>
                    <xdr:row>159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0" name="Option Button 79">
              <controlPr defaultSize="0" autoFill="0" autoLine="0" autoPict="0">
                <anchor moveWithCells="1">
                  <from>
                    <xdr:col>8</xdr:col>
                    <xdr:colOff>19050</xdr:colOff>
                    <xdr:row>159</xdr:row>
                    <xdr:rowOff>19050</xdr:rowOff>
                  </from>
                  <to>
                    <xdr:col>9</xdr:col>
                    <xdr:colOff>847725</xdr:colOff>
                    <xdr:row>159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1" name="Option Button 80">
              <controlPr defaultSize="0" autoFill="0" autoLine="0" autoPict="0">
                <anchor moveWithCells="1">
                  <from>
                    <xdr:col>10</xdr:col>
                    <xdr:colOff>19050</xdr:colOff>
                    <xdr:row>159</xdr:row>
                    <xdr:rowOff>19050</xdr:rowOff>
                  </from>
                  <to>
                    <xdr:col>11</xdr:col>
                    <xdr:colOff>838200</xdr:colOff>
                    <xdr:row>159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2" name="Option Button 81">
              <controlPr defaultSize="0" autoFill="0" autoLine="0" autoPict="0">
                <anchor moveWithCells="1">
                  <from>
                    <xdr:col>12</xdr:col>
                    <xdr:colOff>19050</xdr:colOff>
                    <xdr:row>159</xdr:row>
                    <xdr:rowOff>19050</xdr:rowOff>
                  </from>
                  <to>
                    <xdr:col>13</xdr:col>
                    <xdr:colOff>561975</xdr:colOff>
                    <xdr:row>159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3" name="Group Box 82">
              <controlPr defaultSize="0" autoFill="0" autoPict="0">
                <anchor moveWithCells="1">
                  <from>
                    <xdr:col>5</xdr:col>
                    <xdr:colOff>9525</xdr:colOff>
                    <xdr:row>158</xdr:row>
                    <xdr:rowOff>247650</xdr:rowOff>
                  </from>
                  <to>
                    <xdr:col>14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4" name="Option Button 84">
              <controlPr defaultSize="0" autoFill="0" autoLine="0" autoPict="0">
                <anchor moveWithCells="1">
                  <from>
                    <xdr:col>6</xdr:col>
                    <xdr:colOff>0</xdr:colOff>
                    <xdr:row>161</xdr:row>
                    <xdr:rowOff>19050</xdr:rowOff>
                  </from>
                  <to>
                    <xdr:col>7</xdr:col>
                    <xdr:colOff>742950</xdr:colOff>
                    <xdr:row>161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5" name="Option Button 85">
              <controlPr defaultSize="0" autoFill="0" autoLine="0" autoPict="0">
                <anchor moveWithCells="1">
                  <from>
                    <xdr:col>8</xdr:col>
                    <xdr:colOff>19050</xdr:colOff>
                    <xdr:row>161</xdr:row>
                    <xdr:rowOff>19050</xdr:rowOff>
                  </from>
                  <to>
                    <xdr:col>9</xdr:col>
                    <xdr:colOff>847725</xdr:colOff>
                    <xdr:row>161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6" name="Option Button 86">
              <controlPr defaultSize="0" autoFill="0" autoLine="0" autoPict="0">
                <anchor moveWithCells="1">
                  <from>
                    <xdr:col>10</xdr:col>
                    <xdr:colOff>19050</xdr:colOff>
                    <xdr:row>161</xdr:row>
                    <xdr:rowOff>19050</xdr:rowOff>
                  </from>
                  <to>
                    <xdr:col>11</xdr:col>
                    <xdr:colOff>838200</xdr:colOff>
                    <xdr:row>161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7" name="Option Button 87">
              <controlPr defaultSize="0" autoFill="0" autoLine="0" autoPict="0">
                <anchor moveWithCells="1">
                  <from>
                    <xdr:col>12</xdr:col>
                    <xdr:colOff>19050</xdr:colOff>
                    <xdr:row>161</xdr:row>
                    <xdr:rowOff>19050</xdr:rowOff>
                  </from>
                  <to>
                    <xdr:col>13</xdr:col>
                    <xdr:colOff>561975</xdr:colOff>
                    <xdr:row>161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8" name="Group Box 88">
              <controlPr defaultSize="0" autoFill="0" autoPict="0">
                <anchor moveWithCells="1">
                  <from>
                    <xdr:col>5</xdr:col>
                    <xdr:colOff>9525</xdr:colOff>
                    <xdr:row>160</xdr:row>
                    <xdr:rowOff>247650</xdr:rowOff>
                  </from>
                  <to>
                    <xdr:col>14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9" name="Option Button 89">
              <controlPr defaultSize="0" autoFill="0" autoLine="0" autoPict="0">
                <anchor moveWithCells="1">
                  <from>
                    <xdr:col>6</xdr:col>
                    <xdr:colOff>0</xdr:colOff>
                    <xdr:row>162</xdr:row>
                    <xdr:rowOff>19050</xdr:rowOff>
                  </from>
                  <to>
                    <xdr:col>7</xdr:col>
                    <xdr:colOff>742950</xdr:colOff>
                    <xdr:row>162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0" name="Option Button 90">
              <controlPr defaultSize="0" autoFill="0" autoLine="0" autoPict="0">
                <anchor moveWithCells="1">
                  <from>
                    <xdr:col>8</xdr:col>
                    <xdr:colOff>19050</xdr:colOff>
                    <xdr:row>162</xdr:row>
                    <xdr:rowOff>19050</xdr:rowOff>
                  </from>
                  <to>
                    <xdr:col>9</xdr:col>
                    <xdr:colOff>847725</xdr:colOff>
                    <xdr:row>162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1" name="Option Button 91">
              <controlPr defaultSize="0" autoFill="0" autoLine="0" autoPict="0">
                <anchor moveWithCells="1">
                  <from>
                    <xdr:col>10</xdr:col>
                    <xdr:colOff>19050</xdr:colOff>
                    <xdr:row>162</xdr:row>
                    <xdr:rowOff>19050</xdr:rowOff>
                  </from>
                  <to>
                    <xdr:col>11</xdr:col>
                    <xdr:colOff>838200</xdr:colOff>
                    <xdr:row>162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2" name="Option Button 92">
              <controlPr defaultSize="0" autoFill="0" autoLine="0" autoPict="0">
                <anchor moveWithCells="1">
                  <from>
                    <xdr:col>12</xdr:col>
                    <xdr:colOff>19050</xdr:colOff>
                    <xdr:row>162</xdr:row>
                    <xdr:rowOff>19050</xdr:rowOff>
                  </from>
                  <to>
                    <xdr:col>13</xdr:col>
                    <xdr:colOff>561975</xdr:colOff>
                    <xdr:row>162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3" name="Group Box 93">
              <controlPr defaultSize="0" autoFill="0" autoPict="0">
                <anchor moveWithCells="1">
                  <from>
                    <xdr:col>5</xdr:col>
                    <xdr:colOff>9525</xdr:colOff>
                    <xdr:row>161</xdr:row>
                    <xdr:rowOff>247650</xdr:rowOff>
                  </from>
                  <to>
                    <xdr:col>14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4" name="Option Button 94">
              <controlPr defaultSize="0" autoFill="0" autoLine="0" autoPict="0">
                <anchor moveWithCells="1">
                  <from>
                    <xdr:col>6</xdr:col>
                    <xdr:colOff>0</xdr:colOff>
                    <xdr:row>163</xdr:row>
                    <xdr:rowOff>19050</xdr:rowOff>
                  </from>
                  <to>
                    <xdr:col>7</xdr:col>
                    <xdr:colOff>742950</xdr:colOff>
                    <xdr:row>163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5" name="Option Button 95">
              <controlPr defaultSize="0" autoFill="0" autoLine="0" autoPict="0">
                <anchor moveWithCells="1">
                  <from>
                    <xdr:col>8</xdr:col>
                    <xdr:colOff>19050</xdr:colOff>
                    <xdr:row>163</xdr:row>
                    <xdr:rowOff>19050</xdr:rowOff>
                  </from>
                  <to>
                    <xdr:col>9</xdr:col>
                    <xdr:colOff>847725</xdr:colOff>
                    <xdr:row>163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6" name="Option Button 96">
              <controlPr defaultSize="0" autoFill="0" autoLine="0" autoPict="0">
                <anchor moveWithCells="1">
                  <from>
                    <xdr:col>10</xdr:col>
                    <xdr:colOff>19050</xdr:colOff>
                    <xdr:row>163</xdr:row>
                    <xdr:rowOff>19050</xdr:rowOff>
                  </from>
                  <to>
                    <xdr:col>11</xdr:col>
                    <xdr:colOff>838200</xdr:colOff>
                    <xdr:row>163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7" name="Option Button 97">
              <controlPr defaultSize="0" autoFill="0" autoLine="0" autoPict="0">
                <anchor moveWithCells="1">
                  <from>
                    <xdr:col>12</xdr:col>
                    <xdr:colOff>19050</xdr:colOff>
                    <xdr:row>163</xdr:row>
                    <xdr:rowOff>19050</xdr:rowOff>
                  </from>
                  <to>
                    <xdr:col>13</xdr:col>
                    <xdr:colOff>561975</xdr:colOff>
                    <xdr:row>163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8" name="Group Box 98">
              <controlPr defaultSize="0" autoFill="0" autoPict="0">
                <anchor moveWithCells="1">
                  <from>
                    <xdr:col>5</xdr:col>
                    <xdr:colOff>9525</xdr:colOff>
                    <xdr:row>162</xdr:row>
                    <xdr:rowOff>247650</xdr:rowOff>
                  </from>
                  <to>
                    <xdr:col>14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9" name="Option Button 99">
              <controlPr defaultSize="0" autoFill="0" autoLine="0" autoPict="0">
                <anchor moveWithCells="1">
                  <from>
                    <xdr:col>6</xdr:col>
                    <xdr:colOff>0</xdr:colOff>
                    <xdr:row>165</xdr:row>
                    <xdr:rowOff>19050</xdr:rowOff>
                  </from>
                  <to>
                    <xdr:col>7</xdr:col>
                    <xdr:colOff>742950</xdr:colOff>
                    <xdr:row>165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0" name="Option Button 100">
              <controlPr defaultSize="0" autoFill="0" autoLine="0" autoPict="0">
                <anchor moveWithCells="1">
                  <from>
                    <xdr:col>8</xdr:col>
                    <xdr:colOff>19050</xdr:colOff>
                    <xdr:row>165</xdr:row>
                    <xdr:rowOff>19050</xdr:rowOff>
                  </from>
                  <to>
                    <xdr:col>9</xdr:col>
                    <xdr:colOff>847725</xdr:colOff>
                    <xdr:row>165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1" name="Option Button 101">
              <controlPr defaultSize="0" autoFill="0" autoLine="0" autoPict="0">
                <anchor moveWithCells="1">
                  <from>
                    <xdr:col>10</xdr:col>
                    <xdr:colOff>19050</xdr:colOff>
                    <xdr:row>165</xdr:row>
                    <xdr:rowOff>19050</xdr:rowOff>
                  </from>
                  <to>
                    <xdr:col>11</xdr:col>
                    <xdr:colOff>838200</xdr:colOff>
                    <xdr:row>165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2" name="Option Button 102">
              <controlPr defaultSize="0" autoFill="0" autoLine="0" autoPict="0">
                <anchor moveWithCells="1">
                  <from>
                    <xdr:col>12</xdr:col>
                    <xdr:colOff>19050</xdr:colOff>
                    <xdr:row>165</xdr:row>
                    <xdr:rowOff>19050</xdr:rowOff>
                  </from>
                  <to>
                    <xdr:col>13</xdr:col>
                    <xdr:colOff>561975</xdr:colOff>
                    <xdr:row>165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3" name="Group Box 103">
              <controlPr defaultSize="0" autoFill="0" autoPict="0">
                <anchor moveWithCells="1">
                  <from>
                    <xdr:col>5</xdr:col>
                    <xdr:colOff>9525</xdr:colOff>
                    <xdr:row>164</xdr:row>
                    <xdr:rowOff>247650</xdr:rowOff>
                  </from>
                  <to>
                    <xdr:col>14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4" name="Option Button 104">
              <controlPr defaultSize="0" autoFill="0" autoLine="0" autoPict="0">
                <anchor moveWithCells="1">
                  <from>
                    <xdr:col>6</xdr:col>
                    <xdr:colOff>0</xdr:colOff>
                    <xdr:row>166</xdr:row>
                    <xdr:rowOff>19050</xdr:rowOff>
                  </from>
                  <to>
                    <xdr:col>7</xdr:col>
                    <xdr:colOff>742950</xdr:colOff>
                    <xdr:row>166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5" name="Option Button 105">
              <controlPr defaultSize="0" autoFill="0" autoLine="0" autoPict="0">
                <anchor moveWithCells="1">
                  <from>
                    <xdr:col>8</xdr:col>
                    <xdr:colOff>19050</xdr:colOff>
                    <xdr:row>166</xdr:row>
                    <xdr:rowOff>19050</xdr:rowOff>
                  </from>
                  <to>
                    <xdr:col>9</xdr:col>
                    <xdr:colOff>847725</xdr:colOff>
                    <xdr:row>166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6" name="Option Button 106">
              <controlPr defaultSize="0" autoFill="0" autoLine="0" autoPict="0">
                <anchor moveWithCells="1">
                  <from>
                    <xdr:col>10</xdr:col>
                    <xdr:colOff>19050</xdr:colOff>
                    <xdr:row>166</xdr:row>
                    <xdr:rowOff>19050</xdr:rowOff>
                  </from>
                  <to>
                    <xdr:col>11</xdr:col>
                    <xdr:colOff>838200</xdr:colOff>
                    <xdr:row>166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7" name="Option Button 107">
              <controlPr defaultSize="0" autoFill="0" autoLine="0" autoPict="0">
                <anchor moveWithCells="1">
                  <from>
                    <xdr:col>12</xdr:col>
                    <xdr:colOff>19050</xdr:colOff>
                    <xdr:row>166</xdr:row>
                    <xdr:rowOff>19050</xdr:rowOff>
                  </from>
                  <to>
                    <xdr:col>13</xdr:col>
                    <xdr:colOff>561975</xdr:colOff>
                    <xdr:row>166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8" name="Group Box 108">
              <controlPr defaultSize="0" autoFill="0" autoPict="0">
                <anchor moveWithCells="1">
                  <from>
                    <xdr:col>5</xdr:col>
                    <xdr:colOff>9525</xdr:colOff>
                    <xdr:row>165</xdr:row>
                    <xdr:rowOff>247650</xdr:rowOff>
                  </from>
                  <to>
                    <xdr:col>14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9" name="Option Button 109">
              <controlPr defaultSize="0" autoFill="0" autoLine="0" autoPict="0">
                <anchor moveWithCells="1">
                  <from>
                    <xdr:col>6</xdr:col>
                    <xdr:colOff>0</xdr:colOff>
                    <xdr:row>167</xdr:row>
                    <xdr:rowOff>19050</xdr:rowOff>
                  </from>
                  <to>
                    <xdr:col>7</xdr:col>
                    <xdr:colOff>742950</xdr:colOff>
                    <xdr:row>167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0" name="Option Button 110">
              <controlPr defaultSize="0" autoFill="0" autoLine="0" autoPict="0">
                <anchor moveWithCells="1">
                  <from>
                    <xdr:col>8</xdr:col>
                    <xdr:colOff>19050</xdr:colOff>
                    <xdr:row>167</xdr:row>
                    <xdr:rowOff>19050</xdr:rowOff>
                  </from>
                  <to>
                    <xdr:col>9</xdr:col>
                    <xdr:colOff>847725</xdr:colOff>
                    <xdr:row>167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1" name="Option Button 111">
              <controlPr defaultSize="0" autoFill="0" autoLine="0" autoPict="0">
                <anchor moveWithCells="1">
                  <from>
                    <xdr:col>10</xdr:col>
                    <xdr:colOff>19050</xdr:colOff>
                    <xdr:row>167</xdr:row>
                    <xdr:rowOff>19050</xdr:rowOff>
                  </from>
                  <to>
                    <xdr:col>11</xdr:col>
                    <xdr:colOff>838200</xdr:colOff>
                    <xdr:row>167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2" name="Option Button 112">
              <controlPr defaultSize="0" autoFill="0" autoLine="0" autoPict="0">
                <anchor moveWithCells="1">
                  <from>
                    <xdr:col>12</xdr:col>
                    <xdr:colOff>19050</xdr:colOff>
                    <xdr:row>167</xdr:row>
                    <xdr:rowOff>19050</xdr:rowOff>
                  </from>
                  <to>
                    <xdr:col>13</xdr:col>
                    <xdr:colOff>561975</xdr:colOff>
                    <xdr:row>167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3" name="Group Box 113">
              <controlPr defaultSize="0" autoFill="0" autoPict="0">
                <anchor moveWithCells="1">
                  <from>
                    <xdr:col>5</xdr:col>
                    <xdr:colOff>9525</xdr:colOff>
                    <xdr:row>166</xdr:row>
                    <xdr:rowOff>247650</xdr:rowOff>
                  </from>
                  <to>
                    <xdr:col>14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94" name="Option Button 114">
              <controlPr defaultSize="0" autoFill="0" autoLine="0" autoPict="0">
                <anchor moveWithCells="1">
                  <from>
                    <xdr:col>6</xdr:col>
                    <xdr:colOff>0</xdr:colOff>
                    <xdr:row>169</xdr:row>
                    <xdr:rowOff>19050</xdr:rowOff>
                  </from>
                  <to>
                    <xdr:col>7</xdr:col>
                    <xdr:colOff>742950</xdr:colOff>
                    <xdr:row>169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5" name="Option Button 115">
              <controlPr defaultSize="0" autoFill="0" autoLine="0" autoPict="0">
                <anchor moveWithCells="1">
                  <from>
                    <xdr:col>8</xdr:col>
                    <xdr:colOff>19050</xdr:colOff>
                    <xdr:row>169</xdr:row>
                    <xdr:rowOff>19050</xdr:rowOff>
                  </from>
                  <to>
                    <xdr:col>9</xdr:col>
                    <xdr:colOff>847725</xdr:colOff>
                    <xdr:row>169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96" name="Option Button 116">
              <controlPr defaultSize="0" autoFill="0" autoLine="0" autoPict="0">
                <anchor moveWithCells="1">
                  <from>
                    <xdr:col>10</xdr:col>
                    <xdr:colOff>19050</xdr:colOff>
                    <xdr:row>169</xdr:row>
                    <xdr:rowOff>19050</xdr:rowOff>
                  </from>
                  <to>
                    <xdr:col>11</xdr:col>
                    <xdr:colOff>838200</xdr:colOff>
                    <xdr:row>169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7" name="Option Button 117">
              <controlPr defaultSize="0" autoFill="0" autoLine="0" autoPict="0">
                <anchor moveWithCells="1">
                  <from>
                    <xdr:col>12</xdr:col>
                    <xdr:colOff>19050</xdr:colOff>
                    <xdr:row>169</xdr:row>
                    <xdr:rowOff>19050</xdr:rowOff>
                  </from>
                  <to>
                    <xdr:col>13</xdr:col>
                    <xdr:colOff>561975</xdr:colOff>
                    <xdr:row>169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8" name="Group Box 118">
              <controlPr defaultSize="0" autoFill="0" autoPict="0">
                <anchor moveWithCells="1">
                  <from>
                    <xdr:col>5</xdr:col>
                    <xdr:colOff>9525</xdr:colOff>
                    <xdr:row>168</xdr:row>
                    <xdr:rowOff>247650</xdr:rowOff>
                  </from>
                  <to>
                    <xdr:col>14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9" name="Option Button 119">
              <controlPr defaultSize="0" autoFill="0" autoLine="0" autoPict="0">
                <anchor moveWithCells="1">
                  <from>
                    <xdr:col>6</xdr:col>
                    <xdr:colOff>0</xdr:colOff>
                    <xdr:row>170</xdr:row>
                    <xdr:rowOff>19050</xdr:rowOff>
                  </from>
                  <to>
                    <xdr:col>7</xdr:col>
                    <xdr:colOff>742950</xdr:colOff>
                    <xdr:row>170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0" name="Option Button 120">
              <controlPr defaultSize="0" autoFill="0" autoLine="0" autoPict="0">
                <anchor moveWithCells="1">
                  <from>
                    <xdr:col>8</xdr:col>
                    <xdr:colOff>19050</xdr:colOff>
                    <xdr:row>170</xdr:row>
                    <xdr:rowOff>19050</xdr:rowOff>
                  </from>
                  <to>
                    <xdr:col>9</xdr:col>
                    <xdr:colOff>847725</xdr:colOff>
                    <xdr:row>170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01" name="Option Button 121">
              <controlPr defaultSize="0" autoFill="0" autoLine="0" autoPict="0">
                <anchor moveWithCells="1">
                  <from>
                    <xdr:col>10</xdr:col>
                    <xdr:colOff>19050</xdr:colOff>
                    <xdr:row>170</xdr:row>
                    <xdr:rowOff>19050</xdr:rowOff>
                  </from>
                  <to>
                    <xdr:col>11</xdr:col>
                    <xdr:colOff>838200</xdr:colOff>
                    <xdr:row>170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02" name="Option Button 122">
              <controlPr defaultSize="0" autoFill="0" autoLine="0" autoPict="0">
                <anchor moveWithCells="1">
                  <from>
                    <xdr:col>12</xdr:col>
                    <xdr:colOff>19050</xdr:colOff>
                    <xdr:row>170</xdr:row>
                    <xdr:rowOff>19050</xdr:rowOff>
                  </from>
                  <to>
                    <xdr:col>13</xdr:col>
                    <xdr:colOff>561975</xdr:colOff>
                    <xdr:row>170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3" name="Group Box 123">
              <controlPr defaultSize="0" autoFill="0" autoPict="0">
                <anchor moveWithCells="1">
                  <from>
                    <xdr:col>5</xdr:col>
                    <xdr:colOff>9525</xdr:colOff>
                    <xdr:row>169</xdr:row>
                    <xdr:rowOff>247650</xdr:rowOff>
                  </from>
                  <to>
                    <xdr:col>14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04" name="Option Button 124">
              <controlPr defaultSize="0" autoFill="0" autoLine="0" autoPict="0">
                <anchor moveWithCells="1">
                  <from>
                    <xdr:col>6</xdr:col>
                    <xdr:colOff>0</xdr:colOff>
                    <xdr:row>171</xdr:row>
                    <xdr:rowOff>19050</xdr:rowOff>
                  </from>
                  <to>
                    <xdr:col>7</xdr:col>
                    <xdr:colOff>742950</xdr:colOff>
                    <xdr:row>171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05" name="Option Button 125">
              <controlPr defaultSize="0" autoFill="0" autoLine="0" autoPict="0">
                <anchor moveWithCells="1">
                  <from>
                    <xdr:col>8</xdr:col>
                    <xdr:colOff>19050</xdr:colOff>
                    <xdr:row>171</xdr:row>
                    <xdr:rowOff>19050</xdr:rowOff>
                  </from>
                  <to>
                    <xdr:col>9</xdr:col>
                    <xdr:colOff>847725</xdr:colOff>
                    <xdr:row>171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06" name="Option Button 126">
              <controlPr defaultSize="0" autoFill="0" autoLine="0" autoPict="0">
                <anchor moveWithCells="1">
                  <from>
                    <xdr:col>10</xdr:col>
                    <xdr:colOff>19050</xdr:colOff>
                    <xdr:row>171</xdr:row>
                    <xdr:rowOff>19050</xdr:rowOff>
                  </from>
                  <to>
                    <xdr:col>11</xdr:col>
                    <xdr:colOff>838200</xdr:colOff>
                    <xdr:row>171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7" name="Option Button 127">
              <controlPr defaultSize="0" autoFill="0" autoLine="0" autoPict="0">
                <anchor moveWithCells="1">
                  <from>
                    <xdr:col>12</xdr:col>
                    <xdr:colOff>19050</xdr:colOff>
                    <xdr:row>171</xdr:row>
                    <xdr:rowOff>19050</xdr:rowOff>
                  </from>
                  <to>
                    <xdr:col>13</xdr:col>
                    <xdr:colOff>561975</xdr:colOff>
                    <xdr:row>171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08" name="Group Box 128">
              <controlPr defaultSize="0" autoFill="0" autoPict="0">
                <anchor moveWithCells="1">
                  <from>
                    <xdr:col>5</xdr:col>
                    <xdr:colOff>9525</xdr:colOff>
                    <xdr:row>170</xdr:row>
                    <xdr:rowOff>247650</xdr:rowOff>
                  </from>
                  <to>
                    <xdr:col>14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9" name="Option Button 129">
              <controlPr defaultSize="0" autoFill="0" autoLine="0" autoPict="0">
                <anchor moveWithCells="1">
                  <from>
                    <xdr:col>6</xdr:col>
                    <xdr:colOff>0</xdr:colOff>
                    <xdr:row>173</xdr:row>
                    <xdr:rowOff>19050</xdr:rowOff>
                  </from>
                  <to>
                    <xdr:col>7</xdr:col>
                    <xdr:colOff>742950</xdr:colOff>
                    <xdr:row>173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10" name="Option Button 130">
              <controlPr defaultSize="0" autoFill="0" autoLine="0" autoPict="0">
                <anchor moveWithCells="1">
                  <from>
                    <xdr:col>8</xdr:col>
                    <xdr:colOff>19050</xdr:colOff>
                    <xdr:row>173</xdr:row>
                    <xdr:rowOff>19050</xdr:rowOff>
                  </from>
                  <to>
                    <xdr:col>9</xdr:col>
                    <xdr:colOff>847725</xdr:colOff>
                    <xdr:row>173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11" name="Option Button 131">
              <controlPr defaultSize="0" autoFill="0" autoLine="0" autoPict="0">
                <anchor moveWithCells="1">
                  <from>
                    <xdr:col>10</xdr:col>
                    <xdr:colOff>19050</xdr:colOff>
                    <xdr:row>173</xdr:row>
                    <xdr:rowOff>19050</xdr:rowOff>
                  </from>
                  <to>
                    <xdr:col>11</xdr:col>
                    <xdr:colOff>838200</xdr:colOff>
                    <xdr:row>173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2" name="Option Button 132">
              <controlPr defaultSize="0" autoFill="0" autoLine="0" autoPict="0">
                <anchor moveWithCells="1">
                  <from>
                    <xdr:col>12</xdr:col>
                    <xdr:colOff>19050</xdr:colOff>
                    <xdr:row>173</xdr:row>
                    <xdr:rowOff>19050</xdr:rowOff>
                  </from>
                  <to>
                    <xdr:col>13</xdr:col>
                    <xdr:colOff>561975</xdr:colOff>
                    <xdr:row>173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13" name="Group Box 133">
              <controlPr defaultSize="0" autoFill="0" autoPict="0">
                <anchor moveWithCells="1">
                  <from>
                    <xdr:col>5</xdr:col>
                    <xdr:colOff>9525</xdr:colOff>
                    <xdr:row>172</xdr:row>
                    <xdr:rowOff>247650</xdr:rowOff>
                  </from>
                  <to>
                    <xdr:col>14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14" name="Option Button 134">
              <controlPr defaultSize="0" autoFill="0" autoLine="0" autoPict="0">
                <anchor moveWithCells="1">
                  <from>
                    <xdr:col>6</xdr:col>
                    <xdr:colOff>0</xdr:colOff>
                    <xdr:row>174</xdr:row>
                    <xdr:rowOff>19050</xdr:rowOff>
                  </from>
                  <to>
                    <xdr:col>7</xdr:col>
                    <xdr:colOff>742950</xdr:colOff>
                    <xdr:row>174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15" name="Option Button 135">
              <controlPr defaultSize="0" autoFill="0" autoLine="0" autoPict="0">
                <anchor moveWithCells="1">
                  <from>
                    <xdr:col>8</xdr:col>
                    <xdr:colOff>19050</xdr:colOff>
                    <xdr:row>174</xdr:row>
                    <xdr:rowOff>19050</xdr:rowOff>
                  </from>
                  <to>
                    <xdr:col>9</xdr:col>
                    <xdr:colOff>847725</xdr:colOff>
                    <xdr:row>174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16" name="Option Button 136">
              <controlPr defaultSize="0" autoFill="0" autoLine="0" autoPict="0">
                <anchor moveWithCells="1">
                  <from>
                    <xdr:col>10</xdr:col>
                    <xdr:colOff>19050</xdr:colOff>
                    <xdr:row>174</xdr:row>
                    <xdr:rowOff>19050</xdr:rowOff>
                  </from>
                  <to>
                    <xdr:col>11</xdr:col>
                    <xdr:colOff>838200</xdr:colOff>
                    <xdr:row>174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17" name="Option Button 137">
              <controlPr defaultSize="0" autoFill="0" autoLine="0" autoPict="0">
                <anchor moveWithCells="1">
                  <from>
                    <xdr:col>12</xdr:col>
                    <xdr:colOff>19050</xdr:colOff>
                    <xdr:row>174</xdr:row>
                    <xdr:rowOff>19050</xdr:rowOff>
                  </from>
                  <to>
                    <xdr:col>13</xdr:col>
                    <xdr:colOff>561975</xdr:colOff>
                    <xdr:row>174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18" name="Group Box 138">
              <controlPr defaultSize="0" autoFill="0" autoPict="0">
                <anchor moveWithCells="1">
                  <from>
                    <xdr:col>5</xdr:col>
                    <xdr:colOff>9525</xdr:colOff>
                    <xdr:row>173</xdr:row>
                    <xdr:rowOff>247650</xdr:rowOff>
                  </from>
                  <to>
                    <xdr:col>14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9" name="Option Button 139">
              <controlPr defaultSize="0" autoFill="0" autoLine="0" autoPict="0">
                <anchor moveWithCells="1">
                  <from>
                    <xdr:col>6</xdr:col>
                    <xdr:colOff>0</xdr:colOff>
                    <xdr:row>175</xdr:row>
                    <xdr:rowOff>19050</xdr:rowOff>
                  </from>
                  <to>
                    <xdr:col>7</xdr:col>
                    <xdr:colOff>742950</xdr:colOff>
                    <xdr:row>175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20" name="Option Button 140">
              <controlPr defaultSize="0" autoFill="0" autoLine="0" autoPict="0">
                <anchor moveWithCells="1">
                  <from>
                    <xdr:col>8</xdr:col>
                    <xdr:colOff>19050</xdr:colOff>
                    <xdr:row>175</xdr:row>
                    <xdr:rowOff>19050</xdr:rowOff>
                  </from>
                  <to>
                    <xdr:col>9</xdr:col>
                    <xdr:colOff>847725</xdr:colOff>
                    <xdr:row>175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21" name="Option Button 141">
              <controlPr defaultSize="0" autoFill="0" autoLine="0" autoPict="0">
                <anchor moveWithCells="1">
                  <from>
                    <xdr:col>10</xdr:col>
                    <xdr:colOff>19050</xdr:colOff>
                    <xdr:row>175</xdr:row>
                    <xdr:rowOff>19050</xdr:rowOff>
                  </from>
                  <to>
                    <xdr:col>11</xdr:col>
                    <xdr:colOff>838200</xdr:colOff>
                    <xdr:row>175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22" name="Option Button 142">
              <controlPr defaultSize="0" autoFill="0" autoLine="0" autoPict="0">
                <anchor moveWithCells="1">
                  <from>
                    <xdr:col>12</xdr:col>
                    <xdr:colOff>19050</xdr:colOff>
                    <xdr:row>175</xdr:row>
                    <xdr:rowOff>19050</xdr:rowOff>
                  </from>
                  <to>
                    <xdr:col>13</xdr:col>
                    <xdr:colOff>561975</xdr:colOff>
                    <xdr:row>175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23" name="Group Box 143">
              <controlPr defaultSize="0" autoFill="0" autoPict="0">
                <anchor moveWithCells="1">
                  <from>
                    <xdr:col>5</xdr:col>
                    <xdr:colOff>9525</xdr:colOff>
                    <xdr:row>174</xdr:row>
                    <xdr:rowOff>247650</xdr:rowOff>
                  </from>
                  <to>
                    <xdr:col>14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24" name="Option Button 144">
              <controlPr defaultSize="0" autoFill="0" autoLine="0" autoPict="0">
                <anchor moveWithCells="1">
                  <from>
                    <xdr:col>6</xdr:col>
                    <xdr:colOff>0</xdr:colOff>
                    <xdr:row>177</xdr:row>
                    <xdr:rowOff>19050</xdr:rowOff>
                  </from>
                  <to>
                    <xdr:col>7</xdr:col>
                    <xdr:colOff>742950</xdr:colOff>
                    <xdr:row>177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25" name="Option Button 145">
              <controlPr defaultSize="0" autoFill="0" autoLine="0" autoPict="0">
                <anchor moveWithCells="1">
                  <from>
                    <xdr:col>8</xdr:col>
                    <xdr:colOff>19050</xdr:colOff>
                    <xdr:row>177</xdr:row>
                    <xdr:rowOff>19050</xdr:rowOff>
                  </from>
                  <to>
                    <xdr:col>9</xdr:col>
                    <xdr:colOff>847725</xdr:colOff>
                    <xdr:row>177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6" name="Option Button 146">
              <controlPr defaultSize="0" autoFill="0" autoLine="0" autoPict="0">
                <anchor moveWithCells="1">
                  <from>
                    <xdr:col>10</xdr:col>
                    <xdr:colOff>19050</xdr:colOff>
                    <xdr:row>177</xdr:row>
                    <xdr:rowOff>19050</xdr:rowOff>
                  </from>
                  <to>
                    <xdr:col>11</xdr:col>
                    <xdr:colOff>838200</xdr:colOff>
                    <xdr:row>177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27" name="Option Button 147">
              <controlPr defaultSize="0" autoFill="0" autoLine="0" autoPict="0">
                <anchor moveWithCells="1">
                  <from>
                    <xdr:col>12</xdr:col>
                    <xdr:colOff>19050</xdr:colOff>
                    <xdr:row>177</xdr:row>
                    <xdr:rowOff>19050</xdr:rowOff>
                  </from>
                  <to>
                    <xdr:col>13</xdr:col>
                    <xdr:colOff>561975</xdr:colOff>
                    <xdr:row>177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28" name="Group Box 148">
              <controlPr defaultSize="0" autoFill="0" autoPict="0">
                <anchor moveWithCells="1">
                  <from>
                    <xdr:col>5</xdr:col>
                    <xdr:colOff>9525</xdr:colOff>
                    <xdr:row>176</xdr:row>
                    <xdr:rowOff>247650</xdr:rowOff>
                  </from>
                  <to>
                    <xdr:col>14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29" name="Option Button 149">
              <controlPr defaultSize="0" autoFill="0" autoLine="0" autoPict="0">
                <anchor moveWithCells="1">
                  <from>
                    <xdr:col>6</xdr:col>
                    <xdr:colOff>0</xdr:colOff>
                    <xdr:row>178</xdr:row>
                    <xdr:rowOff>19050</xdr:rowOff>
                  </from>
                  <to>
                    <xdr:col>7</xdr:col>
                    <xdr:colOff>742950</xdr:colOff>
                    <xdr:row>178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30" name="Option Button 150">
              <controlPr defaultSize="0" autoFill="0" autoLine="0" autoPict="0">
                <anchor moveWithCells="1">
                  <from>
                    <xdr:col>8</xdr:col>
                    <xdr:colOff>19050</xdr:colOff>
                    <xdr:row>178</xdr:row>
                    <xdr:rowOff>19050</xdr:rowOff>
                  </from>
                  <to>
                    <xdr:col>9</xdr:col>
                    <xdr:colOff>847725</xdr:colOff>
                    <xdr:row>178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31" name="Option Button 151">
              <controlPr defaultSize="0" autoFill="0" autoLine="0" autoPict="0">
                <anchor moveWithCells="1">
                  <from>
                    <xdr:col>10</xdr:col>
                    <xdr:colOff>19050</xdr:colOff>
                    <xdr:row>178</xdr:row>
                    <xdr:rowOff>19050</xdr:rowOff>
                  </from>
                  <to>
                    <xdr:col>11</xdr:col>
                    <xdr:colOff>838200</xdr:colOff>
                    <xdr:row>178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32" name="Option Button 152">
              <controlPr defaultSize="0" autoFill="0" autoLine="0" autoPict="0">
                <anchor moveWithCells="1">
                  <from>
                    <xdr:col>12</xdr:col>
                    <xdr:colOff>19050</xdr:colOff>
                    <xdr:row>178</xdr:row>
                    <xdr:rowOff>19050</xdr:rowOff>
                  </from>
                  <to>
                    <xdr:col>13</xdr:col>
                    <xdr:colOff>561975</xdr:colOff>
                    <xdr:row>178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33" name="Group Box 153">
              <controlPr defaultSize="0" autoFill="0" autoPict="0">
                <anchor moveWithCells="1">
                  <from>
                    <xdr:col>5</xdr:col>
                    <xdr:colOff>9525</xdr:colOff>
                    <xdr:row>177</xdr:row>
                    <xdr:rowOff>247650</xdr:rowOff>
                  </from>
                  <to>
                    <xdr:col>14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34" name="Option Button 154">
              <controlPr defaultSize="0" autoFill="0" autoLine="0" autoPict="0">
                <anchor moveWithCells="1">
                  <from>
                    <xdr:col>6</xdr:col>
                    <xdr:colOff>0</xdr:colOff>
                    <xdr:row>179</xdr:row>
                    <xdr:rowOff>19050</xdr:rowOff>
                  </from>
                  <to>
                    <xdr:col>7</xdr:col>
                    <xdr:colOff>742950</xdr:colOff>
                    <xdr:row>179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35" name="Option Button 155">
              <controlPr defaultSize="0" autoFill="0" autoLine="0" autoPict="0">
                <anchor moveWithCells="1">
                  <from>
                    <xdr:col>8</xdr:col>
                    <xdr:colOff>19050</xdr:colOff>
                    <xdr:row>179</xdr:row>
                    <xdr:rowOff>19050</xdr:rowOff>
                  </from>
                  <to>
                    <xdr:col>9</xdr:col>
                    <xdr:colOff>847725</xdr:colOff>
                    <xdr:row>179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36" name="Option Button 156">
              <controlPr defaultSize="0" autoFill="0" autoLine="0" autoPict="0">
                <anchor moveWithCells="1">
                  <from>
                    <xdr:col>10</xdr:col>
                    <xdr:colOff>19050</xdr:colOff>
                    <xdr:row>179</xdr:row>
                    <xdr:rowOff>19050</xdr:rowOff>
                  </from>
                  <to>
                    <xdr:col>11</xdr:col>
                    <xdr:colOff>838200</xdr:colOff>
                    <xdr:row>179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37" name="Option Button 157">
              <controlPr defaultSize="0" autoFill="0" autoLine="0" autoPict="0">
                <anchor moveWithCells="1">
                  <from>
                    <xdr:col>12</xdr:col>
                    <xdr:colOff>19050</xdr:colOff>
                    <xdr:row>179</xdr:row>
                    <xdr:rowOff>19050</xdr:rowOff>
                  </from>
                  <to>
                    <xdr:col>13</xdr:col>
                    <xdr:colOff>561975</xdr:colOff>
                    <xdr:row>179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38" name="Group Box 158">
              <controlPr defaultSize="0" autoFill="0" autoPict="0">
                <anchor moveWithCells="1">
                  <from>
                    <xdr:col>5</xdr:col>
                    <xdr:colOff>9525</xdr:colOff>
                    <xdr:row>178</xdr:row>
                    <xdr:rowOff>247650</xdr:rowOff>
                  </from>
                  <to>
                    <xdr:col>14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39" name="Option Button 159">
              <controlPr defaultSize="0" autoFill="0" autoLine="0" autoPict="0">
                <anchor moveWithCells="1">
                  <from>
                    <xdr:col>6</xdr:col>
                    <xdr:colOff>0</xdr:colOff>
                    <xdr:row>181</xdr:row>
                    <xdr:rowOff>19050</xdr:rowOff>
                  </from>
                  <to>
                    <xdr:col>7</xdr:col>
                    <xdr:colOff>742950</xdr:colOff>
                    <xdr:row>181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40" name="Option Button 160">
              <controlPr defaultSize="0" autoFill="0" autoLine="0" autoPict="0">
                <anchor moveWithCells="1">
                  <from>
                    <xdr:col>8</xdr:col>
                    <xdr:colOff>19050</xdr:colOff>
                    <xdr:row>181</xdr:row>
                    <xdr:rowOff>19050</xdr:rowOff>
                  </from>
                  <to>
                    <xdr:col>9</xdr:col>
                    <xdr:colOff>847725</xdr:colOff>
                    <xdr:row>181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41" name="Option Button 161">
              <controlPr defaultSize="0" autoFill="0" autoLine="0" autoPict="0">
                <anchor moveWithCells="1">
                  <from>
                    <xdr:col>10</xdr:col>
                    <xdr:colOff>19050</xdr:colOff>
                    <xdr:row>181</xdr:row>
                    <xdr:rowOff>19050</xdr:rowOff>
                  </from>
                  <to>
                    <xdr:col>11</xdr:col>
                    <xdr:colOff>838200</xdr:colOff>
                    <xdr:row>181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42" name="Option Button 162">
              <controlPr defaultSize="0" autoFill="0" autoLine="0" autoPict="0">
                <anchor moveWithCells="1">
                  <from>
                    <xdr:col>12</xdr:col>
                    <xdr:colOff>19050</xdr:colOff>
                    <xdr:row>181</xdr:row>
                    <xdr:rowOff>19050</xdr:rowOff>
                  </from>
                  <to>
                    <xdr:col>13</xdr:col>
                    <xdr:colOff>561975</xdr:colOff>
                    <xdr:row>181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43" name="Group Box 163">
              <controlPr defaultSize="0" autoFill="0" autoPict="0">
                <anchor moveWithCells="1">
                  <from>
                    <xdr:col>5</xdr:col>
                    <xdr:colOff>9525</xdr:colOff>
                    <xdr:row>180</xdr:row>
                    <xdr:rowOff>247650</xdr:rowOff>
                  </from>
                  <to>
                    <xdr:col>14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44" name="Option Button 164">
              <controlPr defaultSize="0" autoFill="0" autoLine="0" autoPict="0">
                <anchor moveWithCells="1">
                  <from>
                    <xdr:col>6</xdr:col>
                    <xdr:colOff>0</xdr:colOff>
                    <xdr:row>182</xdr:row>
                    <xdr:rowOff>19050</xdr:rowOff>
                  </from>
                  <to>
                    <xdr:col>7</xdr:col>
                    <xdr:colOff>742950</xdr:colOff>
                    <xdr:row>182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45" name="Option Button 165">
              <controlPr defaultSize="0" autoFill="0" autoLine="0" autoPict="0">
                <anchor moveWithCells="1">
                  <from>
                    <xdr:col>8</xdr:col>
                    <xdr:colOff>19050</xdr:colOff>
                    <xdr:row>182</xdr:row>
                    <xdr:rowOff>19050</xdr:rowOff>
                  </from>
                  <to>
                    <xdr:col>9</xdr:col>
                    <xdr:colOff>847725</xdr:colOff>
                    <xdr:row>182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46" name="Option Button 166">
              <controlPr defaultSize="0" autoFill="0" autoLine="0" autoPict="0">
                <anchor moveWithCells="1">
                  <from>
                    <xdr:col>10</xdr:col>
                    <xdr:colOff>19050</xdr:colOff>
                    <xdr:row>182</xdr:row>
                    <xdr:rowOff>19050</xdr:rowOff>
                  </from>
                  <to>
                    <xdr:col>11</xdr:col>
                    <xdr:colOff>838200</xdr:colOff>
                    <xdr:row>182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47" name="Option Button 167">
              <controlPr defaultSize="0" autoFill="0" autoLine="0" autoPict="0">
                <anchor moveWithCells="1">
                  <from>
                    <xdr:col>12</xdr:col>
                    <xdr:colOff>19050</xdr:colOff>
                    <xdr:row>182</xdr:row>
                    <xdr:rowOff>19050</xdr:rowOff>
                  </from>
                  <to>
                    <xdr:col>13</xdr:col>
                    <xdr:colOff>561975</xdr:colOff>
                    <xdr:row>182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48" name="Group Box 168">
              <controlPr defaultSize="0" autoFill="0" autoPict="0">
                <anchor moveWithCells="1">
                  <from>
                    <xdr:col>5</xdr:col>
                    <xdr:colOff>9525</xdr:colOff>
                    <xdr:row>181</xdr:row>
                    <xdr:rowOff>247650</xdr:rowOff>
                  </from>
                  <to>
                    <xdr:col>14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49" name="Option Button 169">
              <controlPr defaultSize="0" autoFill="0" autoLine="0" autoPict="0">
                <anchor moveWithCells="1">
                  <from>
                    <xdr:col>6</xdr:col>
                    <xdr:colOff>0</xdr:colOff>
                    <xdr:row>183</xdr:row>
                    <xdr:rowOff>19050</xdr:rowOff>
                  </from>
                  <to>
                    <xdr:col>7</xdr:col>
                    <xdr:colOff>742950</xdr:colOff>
                    <xdr:row>183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50" name="Option Button 170">
              <controlPr defaultSize="0" autoFill="0" autoLine="0" autoPict="0">
                <anchor moveWithCells="1">
                  <from>
                    <xdr:col>8</xdr:col>
                    <xdr:colOff>19050</xdr:colOff>
                    <xdr:row>183</xdr:row>
                    <xdr:rowOff>19050</xdr:rowOff>
                  </from>
                  <to>
                    <xdr:col>9</xdr:col>
                    <xdr:colOff>847725</xdr:colOff>
                    <xdr:row>183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51" name="Option Button 171">
              <controlPr defaultSize="0" autoFill="0" autoLine="0" autoPict="0">
                <anchor moveWithCells="1">
                  <from>
                    <xdr:col>10</xdr:col>
                    <xdr:colOff>19050</xdr:colOff>
                    <xdr:row>183</xdr:row>
                    <xdr:rowOff>19050</xdr:rowOff>
                  </from>
                  <to>
                    <xdr:col>11</xdr:col>
                    <xdr:colOff>838200</xdr:colOff>
                    <xdr:row>183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52" name="Option Button 172">
              <controlPr defaultSize="0" autoFill="0" autoLine="0" autoPict="0">
                <anchor moveWithCells="1">
                  <from>
                    <xdr:col>12</xdr:col>
                    <xdr:colOff>19050</xdr:colOff>
                    <xdr:row>183</xdr:row>
                    <xdr:rowOff>19050</xdr:rowOff>
                  </from>
                  <to>
                    <xdr:col>13</xdr:col>
                    <xdr:colOff>561975</xdr:colOff>
                    <xdr:row>183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53" name="Group Box 173">
              <controlPr defaultSize="0" autoFill="0" autoPict="0">
                <anchor moveWithCells="1">
                  <from>
                    <xdr:col>5</xdr:col>
                    <xdr:colOff>9525</xdr:colOff>
                    <xdr:row>182</xdr:row>
                    <xdr:rowOff>247650</xdr:rowOff>
                  </from>
                  <to>
                    <xdr:col>14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54" name="Option Button 174">
              <controlPr defaultSize="0" autoFill="0" autoLine="0" autoPict="0">
                <anchor moveWithCells="1">
                  <from>
                    <xdr:col>6</xdr:col>
                    <xdr:colOff>0</xdr:colOff>
                    <xdr:row>185</xdr:row>
                    <xdr:rowOff>19050</xdr:rowOff>
                  </from>
                  <to>
                    <xdr:col>7</xdr:col>
                    <xdr:colOff>742950</xdr:colOff>
                    <xdr:row>185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55" name="Option Button 175">
              <controlPr defaultSize="0" autoFill="0" autoLine="0" autoPict="0">
                <anchor moveWithCells="1">
                  <from>
                    <xdr:col>8</xdr:col>
                    <xdr:colOff>19050</xdr:colOff>
                    <xdr:row>185</xdr:row>
                    <xdr:rowOff>19050</xdr:rowOff>
                  </from>
                  <to>
                    <xdr:col>9</xdr:col>
                    <xdr:colOff>847725</xdr:colOff>
                    <xdr:row>185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56" name="Option Button 176">
              <controlPr defaultSize="0" autoFill="0" autoLine="0" autoPict="0">
                <anchor moveWithCells="1">
                  <from>
                    <xdr:col>10</xdr:col>
                    <xdr:colOff>19050</xdr:colOff>
                    <xdr:row>185</xdr:row>
                    <xdr:rowOff>19050</xdr:rowOff>
                  </from>
                  <to>
                    <xdr:col>11</xdr:col>
                    <xdr:colOff>838200</xdr:colOff>
                    <xdr:row>185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57" name="Option Button 177">
              <controlPr defaultSize="0" autoFill="0" autoLine="0" autoPict="0">
                <anchor moveWithCells="1">
                  <from>
                    <xdr:col>12</xdr:col>
                    <xdr:colOff>19050</xdr:colOff>
                    <xdr:row>185</xdr:row>
                    <xdr:rowOff>19050</xdr:rowOff>
                  </from>
                  <to>
                    <xdr:col>13</xdr:col>
                    <xdr:colOff>561975</xdr:colOff>
                    <xdr:row>185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58" name="Group Box 178">
              <controlPr defaultSize="0" autoFill="0" autoPict="0">
                <anchor moveWithCells="1">
                  <from>
                    <xdr:col>5</xdr:col>
                    <xdr:colOff>9525</xdr:colOff>
                    <xdr:row>184</xdr:row>
                    <xdr:rowOff>247650</xdr:rowOff>
                  </from>
                  <to>
                    <xdr:col>14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59" name="Option Button 179">
              <controlPr defaultSize="0" autoFill="0" autoLine="0" autoPict="0">
                <anchor moveWithCells="1">
                  <from>
                    <xdr:col>6</xdr:col>
                    <xdr:colOff>0</xdr:colOff>
                    <xdr:row>186</xdr:row>
                    <xdr:rowOff>19050</xdr:rowOff>
                  </from>
                  <to>
                    <xdr:col>7</xdr:col>
                    <xdr:colOff>742950</xdr:colOff>
                    <xdr:row>186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60" name="Option Button 180">
              <controlPr defaultSize="0" autoFill="0" autoLine="0" autoPict="0">
                <anchor moveWithCells="1">
                  <from>
                    <xdr:col>8</xdr:col>
                    <xdr:colOff>19050</xdr:colOff>
                    <xdr:row>186</xdr:row>
                    <xdr:rowOff>19050</xdr:rowOff>
                  </from>
                  <to>
                    <xdr:col>9</xdr:col>
                    <xdr:colOff>847725</xdr:colOff>
                    <xdr:row>186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61" name="Option Button 181">
              <controlPr defaultSize="0" autoFill="0" autoLine="0" autoPict="0">
                <anchor moveWithCells="1">
                  <from>
                    <xdr:col>10</xdr:col>
                    <xdr:colOff>19050</xdr:colOff>
                    <xdr:row>186</xdr:row>
                    <xdr:rowOff>19050</xdr:rowOff>
                  </from>
                  <to>
                    <xdr:col>11</xdr:col>
                    <xdr:colOff>838200</xdr:colOff>
                    <xdr:row>186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62" name="Option Button 182">
              <controlPr defaultSize="0" autoFill="0" autoLine="0" autoPict="0">
                <anchor moveWithCells="1">
                  <from>
                    <xdr:col>12</xdr:col>
                    <xdr:colOff>19050</xdr:colOff>
                    <xdr:row>186</xdr:row>
                    <xdr:rowOff>19050</xdr:rowOff>
                  </from>
                  <to>
                    <xdr:col>13</xdr:col>
                    <xdr:colOff>561975</xdr:colOff>
                    <xdr:row>186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63" name="Group Box 183">
              <controlPr defaultSize="0" autoFill="0" autoPict="0">
                <anchor moveWithCells="1">
                  <from>
                    <xdr:col>5</xdr:col>
                    <xdr:colOff>9525</xdr:colOff>
                    <xdr:row>185</xdr:row>
                    <xdr:rowOff>247650</xdr:rowOff>
                  </from>
                  <to>
                    <xdr:col>14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64" name="Option Button 184">
              <controlPr defaultSize="0" autoFill="0" autoLine="0" autoPict="0">
                <anchor moveWithCells="1">
                  <from>
                    <xdr:col>6</xdr:col>
                    <xdr:colOff>0</xdr:colOff>
                    <xdr:row>187</xdr:row>
                    <xdr:rowOff>19050</xdr:rowOff>
                  </from>
                  <to>
                    <xdr:col>7</xdr:col>
                    <xdr:colOff>742950</xdr:colOff>
                    <xdr:row>187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65" name="Option Button 185">
              <controlPr defaultSize="0" autoFill="0" autoLine="0" autoPict="0">
                <anchor moveWithCells="1">
                  <from>
                    <xdr:col>8</xdr:col>
                    <xdr:colOff>19050</xdr:colOff>
                    <xdr:row>187</xdr:row>
                    <xdr:rowOff>19050</xdr:rowOff>
                  </from>
                  <to>
                    <xdr:col>9</xdr:col>
                    <xdr:colOff>847725</xdr:colOff>
                    <xdr:row>187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66" name="Option Button 186">
              <controlPr defaultSize="0" autoFill="0" autoLine="0" autoPict="0">
                <anchor moveWithCells="1">
                  <from>
                    <xdr:col>10</xdr:col>
                    <xdr:colOff>19050</xdr:colOff>
                    <xdr:row>187</xdr:row>
                    <xdr:rowOff>19050</xdr:rowOff>
                  </from>
                  <to>
                    <xdr:col>11</xdr:col>
                    <xdr:colOff>838200</xdr:colOff>
                    <xdr:row>187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67" name="Option Button 187">
              <controlPr defaultSize="0" autoFill="0" autoLine="0" autoPict="0">
                <anchor moveWithCells="1">
                  <from>
                    <xdr:col>12</xdr:col>
                    <xdr:colOff>19050</xdr:colOff>
                    <xdr:row>187</xdr:row>
                    <xdr:rowOff>19050</xdr:rowOff>
                  </from>
                  <to>
                    <xdr:col>13</xdr:col>
                    <xdr:colOff>561975</xdr:colOff>
                    <xdr:row>187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68" name="Group Box 188">
              <controlPr defaultSize="0" autoFill="0" autoPict="0">
                <anchor moveWithCells="1">
                  <from>
                    <xdr:col>5</xdr:col>
                    <xdr:colOff>9525</xdr:colOff>
                    <xdr:row>186</xdr:row>
                    <xdr:rowOff>247650</xdr:rowOff>
                  </from>
                  <to>
                    <xdr:col>14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69" name="Option Button 189">
              <controlPr defaultSize="0" autoFill="0" autoLine="0" autoPict="0">
                <anchor moveWithCells="1">
                  <from>
                    <xdr:col>6</xdr:col>
                    <xdr:colOff>0</xdr:colOff>
                    <xdr:row>189</xdr:row>
                    <xdr:rowOff>19050</xdr:rowOff>
                  </from>
                  <to>
                    <xdr:col>7</xdr:col>
                    <xdr:colOff>742950</xdr:colOff>
                    <xdr:row>189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70" name="Option Button 190">
              <controlPr defaultSize="0" autoFill="0" autoLine="0" autoPict="0">
                <anchor moveWithCells="1">
                  <from>
                    <xdr:col>8</xdr:col>
                    <xdr:colOff>19050</xdr:colOff>
                    <xdr:row>189</xdr:row>
                    <xdr:rowOff>19050</xdr:rowOff>
                  </from>
                  <to>
                    <xdr:col>9</xdr:col>
                    <xdr:colOff>847725</xdr:colOff>
                    <xdr:row>189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71" name="Option Button 191">
              <controlPr defaultSize="0" autoFill="0" autoLine="0" autoPict="0">
                <anchor moveWithCells="1">
                  <from>
                    <xdr:col>10</xdr:col>
                    <xdr:colOff>19050</xdr:colOff>
                    <xdr:row>189</xdr:row>
                    <xdr:rowOff>19050</xdr:rowOff>
                  </from>
                  <to>
                    <xdr:col>11</xdr:col>
                    <xdr:colOff>838200</xdr:colOff>
                    <xdr:row>189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72" name="Option Button 192">
              <controlPr defaultSize="0" autoFill="0" autoLine="0" autoPict="0">
                <anchor moveWithCells="1">
                  <from>
                    <xdr:col>12</xdr:col>
                    <xdr:colOff>19050</xdr:colOff>
                    <xdr:row>189</xdr:row>
                    <xdr:rowOff>19050</xdr:rowOff>
                  </from>
                  <to>
                    <xdr:col>13</xdr:col>
                    <xdr:colOff>561975</xdr:colOff>
                    <xdr:row>189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73" name="Group Box 193">
              <controlPr defaultSize="0" autoFill="0" autoPict="0">
                <anchor moveWithCells="1">
                  <from>
                    <xdr:col>5</xdr:col>
                    <xdr:colOff>9525</xdr:colOff>
                    <xdr:row>188</xdr:row>
                    <xdr:rowOff>247650</xdr:rowOff>
                  </from>
                  <to>
                    <xdr:col>14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74" name="Option Button 194">
              <controlPr defaultSize="0" autoFill="0" autoLine="0" autoPict="0">
                <anchor moveWithCells="1">
                  <from>
                    <xdr:col>6</xdr:col>
                    <xdr:colOff>0</xdr:colOff>
                    <xdr:row>190</xdr:row>
                    <xdr:rowOff>19050</xdr:rowOff>
                  </from>
                  <to>
                    <xdr:col>7</xdr:col>
                    <xdr:colOff>742950</xdr:colOff>
                    <xdr:row>190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75" name="Option Button 195">
              <controlPr defaultSize="0" autoFill="0" autoLine="0" autoPict="0">
                <anchor moveWithCells="1">
                  <from>
                    <xdr:col>8</xdr:col>
                    <xdr:colOff>19050</xdr:colOff>
                    <xdr:row>190</xdr:row>
                    <xdr:rowOff>19050</xdr:rowOff>
                  </from>
                  <to>
                    <xdr:col>9</xdr:col>
                    <xdr:colOff>847725</xdr:colOff>
                    <xdr:row>190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76" name="Option Button 196">
              <controlPr defaultSize="0" autoFill="0" autoLine="0" autoPict="0">
                <anchor moveWithCells="1">
                  <from>
                    <xdr:col>10</xdr:col>
                    <xdr:colOff>19050</xdr:colOff>
                    <xdr:row>190</xdr:row>
                    <xdr:rowOff>19050</xdr:rowOff>
                  </from>
                  <to>
                    <xdr:col>11</xdr:col>
                    <xdr:colOff>838200</xdr:colOff>
                    <xdr:row>190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77" name="Option Button 197">
              <controlPr defaultSize="0" autoFill="0" autoLine="0" autoPict="0">
                <anchor moveWithCells="1">
                  <from>
                    <xdr:col>12</xdr:col>
                    <xdr:colOff>19050</xdr:colOff>
                    <xdr:row>190</xdr:row>
                    <xdr:rowOff>19050</xdr:rowOff>
                  </from>
                  <to>
                    <xdr:col>13</xdr:col>
                    <xdr:colOff>561975</xdr:colOff>
                    <xdr:row>190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78" name="Group Box 198">
              <controlPr defaultSize="0" autoFill="0" autoPict="0">
                <anchor moveWithCells="1">
                  <from>
                    <xdr:col>5</xdr:col>
                    <xdr:colOff>9525</xdr:colOff>
                    <xdr:row>189</xdr:row>
                    <xdr:rowOff>247650</xdr:rowOff>
                  </from>
                  <to>
                    <xdr:col>14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79" name="Option Button 199">
              <controlPr defaultSize="0" autoFill="0" autoLine="0" autoPict="0">
                <anchor moveWithCells="1">
                  <from>
                    <xdr:col>6</xdr:col>
                    <xdr:colOff>0</xdr:colOff>
                    <xdr:row>191</xdr:row>
                    <xdr:rowOff>19050</xdr:rowOff>
                  </from>
                  <to>
                    <xdr:col>7</xdr:col>
                    <xdr:colOff>742950</xdr:colOff>
                    <xdr:row>191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80" name="Option Button 200">
              <controlPr defaultSize="0" autoFill="0" autoLine="0" autoPict="0">
                <anchor moveWithCells="1">
                  <from>
                    <xdr:col>8</xdr:col>
                    <xdr:colOff>19050</xdr:colOff>
                    <xdr:row>191</xdr:row>
                    <xdr:rowOff>19050</xdr:rowOff>
                  </from>
                  <to>
                    <xdr:col>9</xdr:col>
                    <xdr:colOff>847725</xdr:colOff>
                    <xdr:row>191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81" name="Option Button 201">
              <controlPr defaultSize="0" autoFill="0" autoLine="0" autoPict="0">
                <anchor moveWithCells="1">
                  <from>
                    <xdr:col>10</xdr:col>
                    <xdr:colOff>19050</xdr:colOff>
                    <xdr:row>191</xdr:row>
                    <xdr:rowOff>19050</xdr:rowOff>
                  </from>
                  <to>
                    <xdr:col>11</xdr:col>
                    <xdr:colOff>838200</xdr:colOff>
                    <xdr:row>191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82" name="Option Button 202">
              <controlPr defaultSize="0" autoFill="0" autoLine="0" autoPict="0">
                <anchor moveWithCells="1">
                  <from>
                    <xdr:col>12</xdr:col>
                    <xdr:colOff>19050</xdr:colOff>
                    <xdr:row>191</xdr:row>
                    <xdr:rowOff>19050</xdr:rowOff>
                  </from>
                  <to>
                    <xdr:col>13</xdr:col>
                    <xdr:colOff>561975</xdr:colOff>
                    <xdr:row>191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83" name="Group Box 203">
              <controlPr defaultSize="0" autoFill="0" autoPict="0">
                <anchor moveWithCells="1">
                  <from>
                    <xdr:col>5</xdr:col>
                    <xdr:colOff>9525</xdr:colOff>
                    <xdr:row>190</xdr:row>
                    <xdr:rowOff>247650</xdr:rowOff>
                  </from>
                  <to>
                    <xdr:col>14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84" name="Option Button 204">
              <controlPr defaultSize="0" autoFill="0" autoLine="0" autoPict="0">
                <anchor moveWithCells="1">
                  <from>
                    <xdr:col>6</xdr:col>
                    <xdr:colOff>0</xdr:colOff>
                    <xdr:row>193</xdr:row>
                    <xdr:rowOff>19050</xdr:rowOff>
                  </from>
                  <to>
                    <xdr:col>7</xdr:col>
                    <xdr:colOff>742950</xdr:colOff>
                    <xdr:row>193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85" name="Option Button 205">
              <controlPr defaultSize="0" autoFill="0" autoLine="0" autoPict="0">
                <anchor moveWithCells="1">
                  <from>
                    <xdr:col>8</xdr:col>
                    <xdr:colOff>19050</xdr:colOff>
                    <xdr:row>193</xdr:row>
                    <xdr:rowOff>19050</xdr:rowOff>
                  </from>
                  <to>
                    <xdr:col>9</xdr:col>
                    <xdr:colOff>847725</xdr:colOff>
                    <xdr:row>193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86" name="Option Button 206">
              <controlPr defaultSize="0" autoFill="0" autoLine="0" autoPict="0">
                <anchor moveWithCells="1">
                  <from>
                    <xdr:col>10</xdr:col>
                    <xdr:colOff>19050</xdr:colOff>
                    <xdr:row>193</xdr:row>
                    <xdr:rowOff>19050</xdr:rowOff>
                  </from>
                  <to>
                    <xdr:col>11</xdr:col>
                    <xdr:colOff>838200</xdr:colOff>
                    <xdr:row>193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87" name="Option Button 207">
              <controlPr defaultSize="0" autoFill="0" autoLine="0" autoPict="0">
                <anchor moveWithCells="1">
                  <from>
                    <xdr:col>12</xdr:col>
                    <xdr:colOff>19050</xdr:colOff>
                    <xdr:row>193</xdr:row>
                    <xdr:rowOff>19050</xdr:rowOff>
                  </from>
                  <to>
                    <xdr:col>13</xdr:col>
                    <xdr:colOff>561975</xdr:colOff>
                    <xdr:row>193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88" name="Group Box 208">
              <controlPr defaultSize="0" autoFill="0" autoPict="0">
                <anchor moveWithCells="1">
                  <from>
                    <xdr:col>5</xdr:col>
                    <xdr:colOff>9525</xdr:colOff>
                    <xdr:row>192</xdr:row>
                    <xdr:rowOff>247650</xdr:rowOff>
                  </from>
                  <to>
                    <xdr:col>14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89" name="Option Button 209">
              <controlPr defaultSize="0" autoFill="0" autoLine="0" autoPict="0">
                <anchor moveWithCells="1">
                  <from>
                    <xdr:col>6</xdr:col>
                    <xdr:colOff>0</xdr:colOff>
                    <xdr:row>194</xdr:row>
                    <xdr:rowOff>19050</xdr:rowOff>
                  </from>
                  <to>
                    <xdr:col>7</xdr:col>
                    <xdr:colOff>742950</xdr:colOff>
                    <xdr:row>194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90" name="Option Button 210">
              <controlPr defaultSize="0" autoFill="0" autoLine="0" autoPict="0">
                <anchor moveWithCells="1">
                  <from>
                    <xdr:col>8</xdr:col>
                    <xdr:colOff>19050</xdr:colOff>
                    <xdr:row>194</xdr:row>
                    <xdr:rowOff>19050</xdr:rowOff>
                  </from>
                  <to>
                    <xdr:col>9</xdr:col>
                    <xdr:colOff>847725</xdr:colOff>
                    <xdr:row>194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91" name="Option Button 211">
              <controlPr defaultSize="0" autoFill="0" autoLine="0" autoPict="0">
                <anchor moveWithCells="1">
                  <from>
                    <xdr:col>10</xdr:col>
                    <xdr:colOff>19050</xdr:colOff>
                    <xdr:row>194</xdr:row>
                    <xdr:rowOff>19050</xdr:rowOff>
                  </from>
                  <to>
                    <xdr:col>11</xdr:col>
                    <xdr:colOff>838200</xdr:colOff>
                    <xdr:row>194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92" name="Option Button 212">
              <controlPr defaultSize="0" autoFill="0" autoLine="0" autoPict="0">
                <anchor moveWithCells="1">
                  <from>
                    <xdr:col>12</xdr:col>
                    <xdr:colOff>19050</xdr:colOff>
                    <xdr:row>194</xdr:row>
                    <xdr:rowOff>19050</xdr:rowOff>
                  </from>
                  <to>
                    <xdr:col>13</xdr:col>
                    <xdr:colOff>561975</xdr:colOff>
                    <xdr:row>194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93" name="Group Box 213">
              <controlPr defaultSize="0" autoFill="0" autoPict="0">
                <anchor moveWithCells="1">
                  <from>
                    <xdr:col>5</xdr:col>
                    <xdr:colOff>9525</xdr:colOff>
                    <xdr:row>193</xdr:row>
                    <xdr:rowOff>247650</xdr:rowOff>
                  </from>
                  <to>
                    <xdr:col>14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94" name="Option Button 214">
              <controlPr defaultSize="0" autoFill="0" autoLine="0" autoPict="0">
                <anchor moveWithCells="1">
                  <from>
                    <xdr:col>6</xdr:col>
                    <xdr:colOff>0</xdr:colOff>
                    <xdr:row>195</xdr:row>
                    <xdr:rowOff>19050</xdr:rowOff>
                  </from>
                  <to>
                    <xdr:col>7</xdr:col>
                    <xdr:colOff>742950</xdr:colOff>
                    <xdr:row>195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95" name="Option Button 215">
              <controlPr defaultSize="0" autoFill="0" autoLine="0" autoPict="0">
                <anchor moveWithCells="1">
                  <from>
                    <xdr:col>8</xdr:col>
                    <xdr:colOff>19050</xdr:colOff>
                    <xdr:row>195</xdr:row>
                    <xdr:rowOff>19050</xdr:rowOff>
                  </from>
                  <to>
                    <xdr:col>9</xdr:col>
                    <xdr:colOff>847725</xdr:colOff>
                    <xdr:row>195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96" name="Option Button 216">
              <controlPr defaultSize="0" autoFill="0" autoLine="0" autoPict="0">
                <anchor moveWithCells="1">
                  <from>
                    <xdr:col>10</xdr:col>
                    <xdr:colOff>19050</xdr:colOff>
                    <xdr:row>195</xdr:row>
                    <xdr:rowOff>19050</xdr:rowOff>
                  </from>
                  <to>
                    <xdr:col>11</xdr:col>
                    <xdr:colOff>838200</xdr:colOff>
                    <xdr:row>195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97" name="Option Button 217">
              <controlPr defaultSize="0" autoFill="0" autoLine="0" autoPict="0">
                <anchor moveWithCells="1">
                  <from>
                    <xdr:col>12</xdr:col>
                    <xdr:colOff>19050</xdr:colOff>
                    <xdr:row>195</xdr:row>
                    <xdr:rowOff>19050</xdr:rowOff>
                  </from>
                  <to>
                    <xdr:col>13</xdr:col>
                    <xdr:colOff>561975</xdr:colOff>
                    <xdr:row>195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98" name="Group Box 218">
              <controlPr defaultSize="0" autoFill="0" autoPict="0">
                <anchor moveWithCells="1">
                  <from>
                    <xdr:col>5</xdr:col>
                    <xdr:colOff>9525</xdr:colOff>
                    <xdr:row>194</xdr:row>
                    <xdr:rowOff>247650</xdr:rowOff>
                  </from>
                  <to>
                    <xdr:col>14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99" name="Option Button 219">
              <controlPr defaultSize="0" autoFill="0" autoLine="0" autoPict="0">
                <anchor moveWithCells="1">
                  <from>
                    <xdr:col>6</xdr:col>
                    <xdr:colOff>0</xdr:colOff>
                    <xdr:row>197</xdr:row>
                    <xdr:rowOff>19050</xdr:rowOff>
                  </from>
                  <to>
                    <xdr:col>7</xdr:col>
                    <xdr:colOff>742950</xdr:colOff>
                    <xdr:row>197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00" name="Option Button 220">
              <controlPr defaultSize="0" autoFill="0" autoLine="0" autoPict="0">
                <anchor moveWithCells="1">
                  <from>
                    <xdr:col>8</xdr:col>
                    <xdr:colOff>19050</xdr:colOff>
                    <xdr:row>197</xdr:row>
                    <xdr:rowOff>19050</xdr:rowOff>
                  </from>
                  <to>
                    <xdr:col>9</xdr:col>
                    <xdr:colOff>847725</xdr:colOff>
                    <xdr:row>197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01" name="Option Button 221">
              <controlPr defaultSize="0" autoFill="0" autoLine="0" autoPict="0">
                <anchor moveWithCells="1">
                  <from>
                    <xdr:col>10</xdr:col>
                    <xdr:colOff>19050</xdr:colOff>
                    <xdr:row>197</xdr:row>
                    <xdr:rowOff>19050</xdr:rowOff>
                  </from>
                  <to>
                    <xdr:col>11</xdr:col>
                    <xdr:colOff>838200</xdr:colOff>
                    <xdr:row>197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02" name="Option Button 222">
              <controlPr defaultSize="0" autoFill="0" autoLine="0" autoPict="0">
                <anchor moveWithCells="1">
                  <from>
                    <xdr:col>12</xdr:col>
                    <xdr:colOff>19050</xdr:colOff>
                    <xdr:row>197</xdr:row>
                    <xdr:rowOff>19050</xdr:rowOff>
                  </from>
                  <to>
                    <xdr:col>13</xdr:col>
                    <xdr:colOff>561975</xdr:colOff>
                    <xdr:row>197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03" name="Group Box 223">
              <controlPr defaultSize="0" autoFill="0" autoPict="0">
                <anchor moveWithCells="1">
                  <from>
                    <xdr:col>5</xdr:col>
                    <xdr:colOff>9525</xdr:colOff>
                    <xdr:row>196</xdr:row>
                    <xdr:rowOff>247650</xdr:rowOff>
                  </from>
                  <to>
                    <xdr:col>14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04" name="Option Button 224">
              <controlPr defaultSize="0" autoFill="0" autoLine="0" autoPict="0">
                <anchor moveWithCells="1">
                  <from>
                    <xdr:col>6</xdr:col>
                    <xdr:colOff>0</xdr:colOff>
                    <xdr:row>198</xdr:row>
                    <xdr:rowOff>19050</xdr:rowOff>
                  </from>
                  <to>
                    <xdr:col>7</xdr:col>
                    <xdr:colOff>742950</xdr:colOff>
                    <xdr:row>198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05" name="Option Button 225">
              <controlPr defaultSize="0" autoFill="0" autoLine="0" autoPict="0">
                <anchor moveWithCells="1">
                  <from>
                    <xdr:col>8</xdr:col>
                    <xdr:colOff>19050</xdr:colOff>
                    <xdr:row>198</xdr:row>
                    <xdr:rowOff>19050</xdr:rowOff>
                  </from>
                  <to>
                    <xdr:col>9</xdr:col>
                    <xdr:colOff>847725</xdr:colOff>
                    <xdr:row>198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06" name="Option Button 226">
              <controlPr defaultSize="0" autoFill="0" autoLine="0" autoPict="0">
                <anchor moveWithCells="1">
                  <from>
                    <xdr:col>10</xdr:col>
                    <xdr:colOff>19050</xdr:colOff>
                    <xdr:row>198</xdr:row>
                    <xdr:rowOff>19050</xdr:rowOff>
                  </from>
                  <to>
                    <xdr:col>11</xdr:col>
                    <xdr:colOff>838200</xdr:colOff>
                    <xdr:row>198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07" name="Option Button 227">
              <controlPr defaultSize="0" autoFill="0" autoLine="0" autoPict="0">
                <anchor moveWithCells="1">
                  <from>
                    <xdr:col>12</xdr:col>
                    <xdr:colOff>19050</xdr:colOff>
                    <xdr:row>198</xdr:row>
                    <xdr:rowOff>19050</xdr:rowOff>
                  </from>
                  <to>
                    <xdr:col>13</xdr:col>
                    <xdr:colOff>561975</xdr:colOff>
                    <xdr:row>198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08" name="Group Box 228">
              <controlPr defaultSize="0" autoFill="0" autoPict="0">
                <anchor moveWithCells="1">
                  <from>
                    <xdr:col>5</xdr:col>
                    <xdr:colOff>9525</xdr:colOff>
                    <xdr:row>197</xdr:row>
                    <xdr:rowOff>247650</xdr:rowOff>
                  </from>
                  <to>
                    <xdr:col>14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09" name="Option Button 229">
              <controlPr defaultSize="0" autoFill="0" autoLine="0" autoPict="0">
                <anchor moveWithCells="1">
                  <from>
                    <xdr:col>6</xdr:col>
                    <xdr:colOff>0</xdr:colOff>
                    <xdr:row>199</xdr:row>
                    <xdr:rowOff>19050</xdr:rowOff>
                  </from>
                  <to>
                    <xdr:col>7</xdr:col>
                    <xdr:colOff>742950</xdr:colOff>
                    <xdr:row>199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10" name="Option Button 230">
              <controlPr defaultSize="0" autoFill="0" autoLine="0" autoPict="0">
                <anchor moveWithCells="1">
                  <from>
                    <xdr:col>8</xdr:col>
                    <xdr:colOff>19050</xdr:colOff>
                    <xdr:row>199</xdr:row>
                    <xdr:rowOff>19050</xdr:rowOff>
                  </from>
                  <to>
                    <xdr:col>9</xdr:col>
                    <xdr:colOff>847725</xdr:colOff>
                    <xdr:row>199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11" name="Option Button 231">
              <controlPr defaultSize="0" autoFill="0" autoLine="0" autoPict="0">
                <anchor moveWithCells="1">
                  <from>
                    <xdr:col>10</xdr:col>
                    <xdr:colOff>19050</xdr:colOff>
                    <xdr:row>199</xdr:row>
                    <xdr:rowOff>19050</xdr:rowOff>
                  </from>
                  <to>
                    <xdr:col>11</xdr:col>
                    <xdr:colOff>838200</xdr:colOff>
                    <xdr:row>199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12" name="Option Button 232">
              <controlPr defaultSize="0" autoFill="0" autoLine="0" autoPict="0">
                <anchor moveWithCells="1">
                  <from>
                    <xdr:col>12</xdr:col>
                    <xdr:colOff>19050</xdr:colOff>
                    <xdr:row>199</xdr:row>
                    <xdr:rowOff>19050</xdr:rowOff>
                  </from>
                  <to>
                    <xdr:col>13</xdr:col>
                    <xdr:colOff>561975</xdr:colOff>
                    <xdr:row>199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13" name="Group Box 233">
              <controlPr defaultSize="0" autoFill="0" autoPict="0">
                <anchor moveWithCells="1">
                  <from>
                    <xdr:col>5</xdr:col>
                    <xdr:colOff>9525</xdr:colOff>
                    <xdr:row>198</xdr:row>
                    <xdr:rowOff>247650</xdr:rowOff>
                  </from>
                  <to>
                    <xdr:col>14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14" name="Option Button 234">
              <controlPr defaultSize="0" autoFill="0" autoLine="0" autoPict="0">
                <anchor moveWithCells="1">
                  <from>
                    <xdr:col>6</xdr:col>
                    <xdr:colOff>0</xdr:colOff>
                    <xdr:row>201</xdr:row>
                    <xdr:rowOff>19050</xdr:rowOff>
                  </from>
                  <to>
                    <xdr:col>7</xdr:col>
                    <xdr:colOff>742950</xdr:colOff>
                    <xdr:row>201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15" name="Option Button 235">
              <controlPr defaultSize="0" autoFill="0" autoLine="0" autoPict="0">
                <anchor moveWithCells="1">
                  <from>
                    <xdr:col>8</xdr:col>
                    <xdr:colOff>19050</xdr:colOff>
                    <xdr:row>201</xdr:row>
                    <xdr:rowOff>19050</xdr:rowOff>
                  </from>
                  <to>
                    <xdr:col>9</xdr:col>
                    <xdr:colOff>847725</xdr:colOff>
                    <xdr:row>201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16" name="Option Button 236">
              <controlPr defaultSize="0" autoFill="0" autoLine="0" autoPict="0">
                <anchor moveWithCells="1">
                  <from>
                    <xdr:col>10</xdr:col>
                    <xdr:colOff>19050</xdr:colOff>
                    <xdr:row>201</xdr:row>
                    <xdr:rowOff>19050</xdr:rowOff>
                  </from>
                  <to>
                    <xdr:col>11</xdr:col>
                    <xdr:colOff>838200</xdr:colOff>
                    <xdr:row>201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17" name="Option Button 237">
              <controlPr defaultSize="0" autoFill="0" autoLine="0" autoPict="0">
                <anchor moveWithCells="1">
                  <from>
                    <xdr:col>12</xdr:col>
                    <xdr:colOff>19050</xdr:colOff>
                    <xdr:row>201</xdr:row>
                    <xdr:rowOff>19050</xdr:rowOff>
                  </from>
                  <to>
                    <xdr:col>13</xdr:col>
                    <xdr:colOff>561975</xdr:colOff>
                    <xdr:row>201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18" name="Group Box 238">
              <controlPr defaultSize="0" autoFill="0" autoPict="0">
                <anchor moveWithCells="1">
                  <from>
                    <xdr:col>5</xdr:col>
                    <xdr:colOff>9525</xdr:colOff>
                    <xdr:row>200</xdr:row>
                    <xdr:rowOff>247650</xdr:rowOff>
                  </from>
                  <to>
                    <xdr:col>14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19" name="Option Button 239">
              <controlPr defaultSize="0" autoFill="0" autoLine="0" autoPict="0">
                <anchor moveWithCells="1">
                  <from>
                    <xdr:col>6</xdr:col>
                    <xdr:colOff>0</xdr:colOff>
                    <xdr:row>202</xdr:row>
                    <xdr:rowOff>19050</xdr:rowOff>
                  </from>
                  <to>
                    <xdr:col>7</xdr:col>
                    <xdr:colOff>742950</xdr:colOff>
                    <xdr:row>202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20" name="Option Button 240">
              <controlPr defaultSize="0" autoFill="0" autoLine="0" autoPict="0">
                <anchor moveWithCells="1">
                  <from>
                    <xdr:col>8</xdr:col>
                    <xdr:colOff>19050</xdr:colOff>
                    <xdr:row>202</xdr:row>
                    <xdr:rowOff>19050</xdr:rowOff>
                  </from>
                  <to>
                    <xdr:col>9</xdr:col>
                    <xdr:colOff>847725</xdr:colOff>
                    <xdr:row>202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21" name="Option Button 241">
              <controlPr defaultSize="0" autoFill="0" autoLine="0" autoPict="0">
                <anchor moveWithCells="1">
                  <from>
                    <xdr:col>10</xdr:col>
                    <xdr:colOff>19050</xdr:colOff>
                    <xdr:row>202</xdr:row>
                    <xdr:rowOff>19050</xdr:rowOff>
                  </from>
                  <to>
                    <xdr:col>11</xdr:col>
                    <xdr:colOff>838200</xdr:colOff>
                    <xdr:row>202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22" name="Option Button 242">
              <controlPr defaultSize="0" autoFill="0" autoLine="0" autoPict="0">
                <anchor moveWithCells="1">
                  <from>
                    <xdr:col>12</xdr:col>
                    <xdr:colOff>19050</xdr:colOff>
                    <xdr:row>202</xdr:row>
                    <xdr:rowOff>19050</xdr:rowOff>
                  </from>
                  <to>
                    <xdr:col>13</xdr:col>
                    <xdr:colOff>561975</xdr:colOff>
                    <xdr:row>202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23" name="Group Box 243">
              <controlPr defaultSize="0" autoFill="0" autoPict="0">
                <anchor moveWithCells="1">
                  <from>
                    <xdr:col>5</xdr:col>
                    <xdr:colOff>9525</xdr:colOff>
                    <xdr:row>201</xdr:row>
                    <xdr:rowOff>247650</xdr:rowOff>
                  </from>
                  <to>
                    <xdr:col>14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24" name="Option Button 244">
              <controlPr defaultSize="0" autoFill="0" autoLine="0" autoPict="0">
                <anchor moveWithCells="1">
                  <from>
                    <xdr:col>6</xdr:col>
                    <xdr:colOff>0</xdr:colOff>
                    <xdr:row>203</xdr:row>
                    <xdr:rowOff>19050</xdr:rowOff>
                  </from>
                  <to>
                    <xdr:col>7</xdr:col>
                    <xdr:colOff>742950</xdr:colOff>
                    <xdr:row>203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25" name="Option Button 245">
              <controlPr defaultSize="0" autoFill="0" autoLine="0" autoPict="0">
                <anchor moveWithCells="1">
                  <from>
                    <xdr:col>8</xdr:col>
                    <xdr:colOff>19050</xdr:colOff>
                    <xdr:row>203</xdr:row>
                    <xdr:rowOff>19050</xdr:rowOff>
                  </from>
                  <to>
                    <xdr:col>9</xdr:col>
                    <xdr:colOff>847725</xdr:colOff>
                    <xdr:row>203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26" name="Option Button 246">
              <controlPr defaultSize="0" autoFill="0" autoLine="0" autoPict="0">
                <anchor moveWithCells="1">
                  <from>
                    <xdr:col>10</xdr:col>
                    <xdr:colOff>19050</xdr:colOff>
                    <xdr:row>203</xdr:row>
                    <xdr:rowOff>19050</xdr:rowOff>
                  </from>
                  <to>
                    <xdr:col>11</xdr:col>
                    <xdr:colOff>838200</xdr:colOff>
                    <xdr:row>203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27" name="Option Button 247">
              <controlPr defaultSize="0" autoFill="0" autoLine="0" autoPict="0">
                <anchor moveWithCells="1">
                  <from>
                    <xdr:col>12</xdr:col>
                    <xdr:colOff>19050</xdr:colOff>
                    <xdr:row>203</xdr:row>
                    <xdr:rowOff>19050</xdr:rowOff>
                  </from>
                  <to>
                    <xdr:col>13</xdr:col>
                    <xdr:colOff>561975</xdr:colOff>
                    <xdr:row>203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28" name="Group Box 248">
              <controlPr defaultSize="0" autoFill="0" autoPict="0">
                <anchor moveWithCells="1">
                  <from>
                    <xdr:col>5</xdr:col>
                    <xdr:colOff>9525</xdr:colOff>
                    <xdr:row>202</xdr:row>
                    <xdr:rowOff>247650</xdr:rowOff>
                  </from>
                  <to>
                    <xdr:col>14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29" name="Option Button 249">
              <controlPr defaultSize="0" autoFill="0" autoLine="0" autoPict="0">
                <anchor moveWithCells="1">
                  <from>
                    <xdr:col>6</xdr:col>
                    <xdr:colOff>0</xdr:colOff>
                    <xdr:row>205</xdr:row>
                    <xdr:rowOff>19050</xdr:rowOff>
                  </from>
                  <to>
                    <xdr:col>7</xdr:col>
                    <xdr:colOff>742950</xdr:colOff>
                    <xdr:row>205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30" name="Option Button 250">
              <controlPr defaultSize="0" autoFill="0" autoLine="0" autoPict="0">
                <anchor moveWithCells="1">
                  <from>
                    <xdr:col>8</xdr:col>
                    <xdr:colOff>19050</xdr:colOff>
                    <xdr:row>205</xdr:row>
                    <xdr:rowOff>19050</xdr:rowOff>
                  </from>
                  <to>
                    <xdr:col>9</xdr:col>
                    <xdr:colOff>847725</xdr:colOff>
                    <xdr:row>205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31" name="Option Button 251">
              <controlPr defaultSize="0" autoFill="0" autoLine="0" autoPict="0">
                <anchor moveWithCells="1">
                  <from>
                    <xdr:col>10</xdr:col>
                    <xdr:colOff>19050</xdr:colOff>
                    <xdr:row>205</xdr:row>
                    <xdr:rowOff>19050</xdr:rowOff>
                  </from>
                  <to>
                    <xdr:col>11</xdr:col>
                    <xdr:colOff>838200</xdr:colOff>
                    <xdr:row>205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32" name="Option Button 252">
              <controlPr defaultSize="0" autoFill="0" autoLine="0" autoPict="0">
                <anchor moveWithCells="1">
                  <from>
                    <xdr:col>12</xdr:col>
                    <xdr:colOff>19050</xdr:colOff>
                    <xdr:row>205</xdr:row>
                    <xdr:rowOff>19050</xdr:rowOff>
                  </from>
                  <to>
                    <xdr:col>13</xdr:col>
                    <xdr:colOff>561975</xdr:colOff>
                    <xdr:row>205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33" name="Group Box 253">
              <controlPr defaultSize="0" autoFill="0" autoPict="0">
                <anchor moveWithCells="1">
                  <from>
                    <xdr:col>5</xdr:col>
                    <xdr:colOff>9525</xdr:colOff>
                    <xdr:row>204</xdr:row>
                    <xdr:rowOff>247650</xdr:rowOff>
                  </from>
                  <to>
                    <xdr:col>14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34" name="Option Button 254">
              <controlPr defaultSize="0" autoFill="0" autoLine="0" autoPict="0">
                <anchor moveWithCells="1">
                  <from>
                    <xdr:col>6</xdr:col>
                    <xdr:colOff>0</xdr:colOff>
                    <xdr:row>206</xdr:row>
                    <xdr:rowOff>19050</xdr:rowOff>
                  </from>
                  <to>
                    <xdr:col>7</xdr:col>
                    <xdr:colOff>742950</xdr:colOff>
                    <xdr:row>206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35" name="Option Button 255">
              <controlPr defaultSize="0" autoFill="0" autoLine="0" autoPict="0">
                <anchor moveWithCells="1">
                  <from>
                    <xdr:col>8</xdr:col>
                    <xdr:colOff>19050</xdr:colOff>
                    <xdr:row>206</xdr:row>
                    <xdr:rowOff>19050</xdr:rowOff>
                  </from>
                  <to>
                    <xdr:col>9</xdr:col>
                    <xdr:colOff>847725</xdr:colOff>
                    <xdr:row>206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36" name="Option Button 256">
              <controlPr defaultSize="0" autoFill="0" autoLine="0" autoPict="0">
                <anchor moveWithCells="1">
                  <from>
                    <xdr:col>10</xdr:col>
                    <xdr:colOff>19050</xdr:colOff>
                    <xdr:row>206</xdr:row>
                    <xdr:rowOff>19050</xdr:rowOff>
                  </from>
                  <to>
                    <xdr:col>11</xdr:col>
                    <xdr:colOff>838200</xdr:colOff>
                    <xdr:row>206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37" name="Option Button 257">
              <controlPr defaultSize="0" autoFill="0" autoLine="0" autoPict="0">
                <anchor moveWithCells="1">
                  <from>
                    <xdr:col>12</xdr:col>
                    <xdr:colOff>19050</xdr:colOff>
                    <xdr:row>206</xdr:row>
                    <xdr:rowOff>19050</xdr:rowOff>
                  </from>
                  <to>
                    <xdr:col>13</xdr:col>
                    <xdr:colOff>561975</xdr:colOff>
                    <xdr:row>206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38" name="Group Box 258">
              <controlPr defaultSize="0" autoFill="0" autoPict="0">
                <anchor moveWithCells="1">
                  <from>
                    <xdr:col>5</xdr:col>
                    <xdr:colOff>9525</xdr:colOff>
                    <xdr:row>205</xdr:row>
                    <xdr:rowOff>247650</xdr:rowOff>
                  </from>
                  <to>
                    <xdr:col>14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39" name="Option Button 259">
              <controlPr defaultSize="0" autoFill="0" autoLine="0" autoPict="0">
                <anchor moveWithCells="1">
                  <from>
                    <xdr:col>6</xdr:col>
                    <xdr:colOff>0</xdr:colOff>
                    <xdr:row>207</xdr:row>
                    <xdr:rowOff>19050</xdr:rowOff>
                  </from>
                  <to>
                    <xdr:col>7</xdr:col>
                    <xdr:colOff>742950</xdr:colOff>
                    <xdr:row>207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40" name="Option Button 260">
              <controlPr defaultSize="0" autoFill="0" autoLine="0" autoPict="0">
                <anchor moveWithCells="1">
                  <from>
                    <xdr:col>8</xdr:col>
                    <xdr:colOff>19050</xdr:colOff>
                    <xdr:row>207</xdr:row>
                    <xdr:rowOff>19050</xdr:rowOff>
                  </from>
                  <to>
                    <xdr:col>9</xdr:col>
                    <xdr:colOff>847725</xdr:colOff>
                    <xdr:row>207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41" name="Option Button 261">
              <controlPr defaultSize="0" autoFill="0" autoLine="0" autoPict="0">
                <anchor moveWithCells="1">
                  <from>
                    <xdr:col>10</xdr:col>
                    <xdr:colOff>19050</xdr:colOff>
                    <xdr:row>207</xdr:row>
                    <xdr:rowOff>19050</xdr:rowOff>
                  </from>
                  <to>
                    <xdr:col>11</xdr:col>
                    <xdr:colOff>838200</xdr:colOff>
                    <xdr:row>207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42" name="Option Button 262">
              <controlPr defaultSize="0" autoFill="0" autoLine="0" autoPict="0">
                <anchor moveWithCells="1">
                  <from>
                    <xdr:col>12</xdr:col>
                    <xdr:colOff>19050</xdr:colOff>
                    <xdr:row>207</xdr:row>
                    <xdr:rowOff>19050</xdr:rowOff>
                  </from>
                  <to>
                    <xdr:col>13</xdr:col>
                    <xdr:colOff>561975</xdr:colOff>
                    <xdr:row>207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43" name="Group Box 263">
              <controlPr defaultSize="0" autoFill="0" autoPict="0">
                <anchor moveWithCells="1">
                  <from>
                    <xdr:col>5</xdr:col>
                    <xdr:colOff>9525</xdr:colOff>
                    <xdr:row>206</xdr:row>
                    <xdr:rowOff>247650</xdr:rowOff>
                  </from>
                  <to>
                    <xdr:col>14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44" name="Option Button 264">
              <controlPr defaultSize="0" autoFill="0" autoLine="0" autoPict="0">
                <anchor moveWithCells="1">
                  <from>
                    <xdr:col>6</xdr:col>
                    <xdr:colOff>0</xdr:colOff>
                    <xdr:row>209</xdr:row>
                    <xdr:rowOff>19050</xdr:rowOff>
                  </from>
                  <to>
                    <xdr:col>7</xdr:col>
                    <xdr:colOff>742950</xdr:colOff>
                    <xdr:row>209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45" name="Option Button 265">
              <controlPr defaultSize="0" autoFill="0" autoLine="0" autoPict="0">
                <anchor moveWithCells="1">
                  <from>
                    <xdr:col>8</xdr:col>
                    <xdr:colOff>19050</xdr:colOff>
                    <xdr:row>209</xdr:row>
                    <xdr:rowOff>19050</xdr:rowOff>
                  </from>
                  <to>
                    <xdr:col>9</xdr:col>
                    <xdr:colOff>847725</xdr:colOff>
                    <xdr:row>209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46" name="Option Button 266">
              <controlPr defaultSize="0" autoFill="0" autoLine="0" autoPict="0">
                <anchor moveWithCells="1">
                  <from>
                    <xdr:col>10</xdr:col>
                    <xdr:colOff>19050</xdr:colOff>
                    <xdr:row>209</xdr:row>
                    <xdr:rowOff>19050</xdr:rowOff>
                  </from>
                  <to>
                    <xdr:col>11</xdr:col>
                    <xdr:colOff>838200</xdr:colOff>
                    <xdr:row>209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47" name="Option Button 267">
              <controlPr defaultSize="0" autoFill="0" autoLine="0" autoPict="0">
                <anchor moveWithCells="1">
                  <from>
                    <xdr:col>12</xdr:col>
                    <xdr:colOff>19050</xdr:colOff>
                    <xdr:row>209</xdr:row>
                    <xdr:rowOff>19050</xdr:rowOff>
                  </from>
                  <to>
                    <xdr:col>13</xdr:col>
                    <xdr:colOff>561975</xdr:colOff>
                    <xdr:row>209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48" name="Group Box 268">
              <controlPr defaultSize="0" autoFill="0" autoPict="0">
                <anchor moveWithCells="1">
                  <from>
                    <xdr:col>5</xdr:col>
                    <xdr:colOff>9525</xdr:colOff>
                    <xdr:row>208</xdr:row>
                    <xdr:rowOff>247650</xdr:rowOff>
                  </from>
                  <to>
                    <xdr:col>14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49" name="Option Button 269">
              <controlPr defaultSize="0" autoFill="0" autoLine="0" autoPict="0">
                <anchor moveWithCells="1">
                  <from>
                    <xdr:col>6</xdr:col>
                    <xdr:colOff>0</xdr:colOff>
                    <xdr:row>210</xdr:row>
                    <xdr:rowOff>19050</xdr:rowOff>
                  </from>
                  <to>
                    <xdr:col>7</xdr:col>
                    <xdr:colOff>742950</xdr:colOff>
                    <xdr:row>210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50" name="Option Button 270">
              <controlPr defaultSize="0" autoFill="0" autoLine="0" autoPict="0">
                <anchor moveWithCells="1">
                  <from>
                    <xdr:col>8</xdr:col>
                    <xdr:colOff>19050</xdr:colOff>
                    <xdr:row>210</xdr:row>
                    <xdr:rowOff>19050</xdr:rowOff>
                  </from>
                  <to>
                    <xdr:col>9</xdr:col>
                    <xdr:colOff>847725</xdr:colOff>
                    <xdr:row>210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51" name="Option Button 271">
              <controlPr defaultSize="0" autoFill="0" autoLine="0" autoPict="0">
                <anchor moveWithCells="1">
                  <from>
                    <xdr:col>10</xdr:col>
                    <xdr:colOff>19050</xdr:colOff>
                    <xdr:row>210</xdr:row>
                    <xdr:rowOff>19050</xdr:rowOff>
                  </from>
                  <to>
                    <xdr:col>11</xdr:col>
                    <xdr:colOff>838200</xdr:colOff>
                    <xdr:row>210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52" name="Option Button 272">
              <controlPr defaultSize="0" autoFill="0" autoLine="0" autoPict="0">
                <anchor moveWithCells="1">
                  <from>
                    <xdr:col>12</xdr:col>
                    <xdr:colOff>19050</xdr:colOff>
                    <xdr:row>210</xdr:row>
                    <xdr:rowOff>19050</xdr:rowOff>
                  </from>
                  <to>
                    <xdr:col>13</xdr:col>
                    <xdr:colOff>561975</xdr:colOff>
                    <xdr:row>210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53" name="Group Box 273">
              <controlPr defaultSize="0" autoFill="0" autoPict="0">
                <anchor moveWithCells="1">
                  <from>
                    <xdr:col>5</xdr:col>
                    <xdr:colOff>9525</xdr:colOff>
                    <xdr:row>209</xdr:row>
                    <xdr:rowOff>247650</xdr:rowOff>
                  </from>
                  <to>
                    <xdr:col>14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54" name="Option Button 274">
              <controlPr defaultSize="0" autoFill="0" autoLine="0" autoPict="0">
                <anchor moveWithCells="1">
                  <from>
                    <xdr:col>6</xdr:col>
                    <xdr:colOff>0</xdr:colOff>
                    <xdr:row>211</xdr:row>
                    <xdr:rowOff>19050</xdr:rowOff>
                  </from>
                  <to>
                    <xdr:col>7</xdr:col>
                    <xdr:colOff>742950</xdr:colOff>
                    <xdr:row>211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55" name="Option Button 275">
              <controlPr defaultSize="0" autoFill="0" autoLine="0" autoPict="0">
                <anchor moveWithCells="1">
                  <from>
                    <xdr:col>8</xdr:col>
                    <xdr:colOff>19050</xdr:colOff>
                    <xdr:row>211</xdr:row>
                    <xdr:rowOff>19050</xdr:rowOff>
                  </from>
                  <to>
                    <xdr:col>9</xdr:col>
                    <xdr:colOff>847725</xdr:colOff>
                    <xdr:row>211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56" name="Option Button 276">
              <controlPr defaultSize="0" autoFill="0" autoLine="0" autoPict="0">
                <anchor moveWithCells="1">
                  <from>
                    <xdr:col>10</xdr:col>
                    <xdr:colOff>19050</xdr:colOff>
                    <xdr:row>211</xdr:row>
                    <xdr:rowOff>19050</xdr:rowOff>
                  </from>
                  <to>
                    <xdr:col>11</xdr:col>
                    <xdr:colOff>838200</xdr:colOff>
                    <xdr:row>211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57" name="Option Button 277">
              <controlPr defaultSize="0" autoFill="0" autoLine="0" autoPict="0">
                <anchor moveWithCells="1">
                  <from>
                    <xdr:col>12</xdr:col>
                    <xdr:colOff>19050</xdr:colOff>
                    <xdr:row>211</xdr:row>
                    <xdr:rowOff>19050</xdr:rowOff>
                  </from>
                  <to>
                    <xdr:col>13</xdr:col>
                    <xdr:colOff>561975</xdr:colOff>
                    <xdr:row>211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58" name="Group Box 278">
              <controlPr defaultSize="0" autoFill="0" autoPict="0">
                <anchor moveWithCells="1">
                  <from>
                    <xdr:col>5</xdr:col>
                    <xdr:colOff>9525</xdr:colOff>
                    <xdr:row>210</xdr:row>
                    <xdr:rowOff>247650</xdr:rowOff>
                  </from>
                  <to>
                    <xdr:col>14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59" name="Option Button 279">
              <controlPr defaultSize="0" autoFill="0" autoLine="0" autoPict="0">
                <anchor moveWithCells="1">
                  <from>
                    <xdr:col>6</xdr:col>
                    <xdr:colOff>0</xdr:colOff>
                    <xdr:row>217</xdr:row>
                    <xdr:rowOff>19050</xdr:rowOff>
                  </from>
                  <to>
                    <xdr:col>7</xdr:col>
                    <xdr:colOff>742950</xdr:colOff>
                    <xdr:row>217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60" name="Option Button 280">
              <controlPr defaultSize="0" autoFill="0" autoLine="0" autoPict="0">
                <anchor moveWithCells="1">
                  <from>
                    <xdr:col>8</xdr:col>
                    <xdr:colOff>19050</xdr:colOff>
                    <xdr:row>217</xdr:row>
                    <xdr:rowOff>19050</xdr:rowOff>
                  </from>
                  <to>
                    <xdr:col>9</xdr:col>
                    <xdr:colOff>847725</xdr:colOff>
                    <xdr:row>217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61" name="Option Button 281">
              <controlPr defaultSize="0" autoFill="0" autoLine="0" autoPict="0">
                <anchor moveWithCells="1">
                  <from>
                    <xdr:col>10</xdr:col>
                    <xdr:colOff>19050</xdr:colOff>
                    <xdr:row>217</xdr:row>
                    <xdr:rowOff>19050</xdr:rowOff>
                  </from>
                  <to>
                    <xdr:col>11</xdr:col>
                    <xdr:colOff>838200</xdr:colOff>
                    <xdr:row>217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62" name="Option Button 282">
              <controlPr defaultSize="0" autoFill="0" autoLine="0" autoPict="0">
                <anchor moveWithCells="1">
                  <from>
                    <xdr:col>12</xdr:col>
                    <xdr:colOff>19050</xdr:colOff>
                    <xdr:row>217</xdr:row>
                    <xdr:rowOff>19050</xdr:rowOff>
                  </from>
                  <to>
                    <xdr:col>13</xdr:col>
                    <xdr:colOff>561975</xdr:colOff>
                    <xdr:row>217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63" name="Group Box 283">
              <controlPr defaultSize="0" autoFill="0" autoPict="0">
                <anchor moveWithCells="1">
                  <from>
                    <xdr:col>5</xdr:col>
                    <xdr:colOff>9525</xdr:colOff>
                    <xdr:row>216</xdr:row>
                    <xdr:rowOff>247650</xdr:rowOff>
                  </from>
                  <to>
                    <xdr:col>14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64" name="Option Button 284">
              <controlPr defaultSize="0" autoFill="0" autoLine="0" autoPict="0">
                <anchor moveWithCells="1">
                  <from>
                    <xdr:col>6</xdr:col>
                    <xdr:colOff>0</xdr:colOff>
                    <xdr:row>218</xdr:row>
                    <xdr:rowOff>19050</xdr:rowOff>
                  </from>
                  <to>
                    <xdr:col>7</xdr:col>
                    <xdr:colOff>742950</xdr:colOff>
                    <xdr:row>218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65" name="Option Button 285">
              <controlPr defaultSize="0" autoFill="0" autoLine="0" autoPict="0">
                <anchor moveWithCells="1">
                  <from>
                    <xdr:col>8</xdr:col>
                    <xdr:colOff>19050</xdr:colOff>
                    <xdr:row>218</xdr:row>
                    <xdr:rowOff>19050</xdr:rowOff>
                  </from>
                  <to>
                    <xdr:col>9</xdr:col>
                    <xdr:colOff>847725</xdr:colOff>
                    <xdr:row>218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66" name="Option Button 286">
              <controlPr defaultSize="0" autoFill="0" autoLine="0" autoPict="0">
                <anchor moveWithCells="1">
                  <from>
                    <xdr:col>10</xdr:col>
                    <xdr:colOff>19050</xdr:colOff>
                    <xdr:row>218</xdr:row>
                    <xdr:rowOff>19050</xdr:rowOff>
                  </from>
                  <to>
                    <xdr:col>11</xdr:col>
                    <xdr:colOff>838200</xdr:colOff>
                    <xdr:row>218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67" name="Option Button 287">
              <controlPr defaultSize="0" autoFill="0" autoLine="0" autoPict="0">
                <anchor moveWithCells="1">
                  <from>
                    <xdr:col>12</xdr:col>
                    <xdr:colOff>19050</xdr:colOff>
                    <xdr:row>218</xdr:row>
                    <xdr:rowOff>19050</xdr:rowOff>
                  </from>
                  <to>
                    <xdr:col>13</xdr:col>
                    <xdr:colOff>561975</xdr:colOff>
                    <xdr:row>218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68" name="Group Box 288">
              <controlPr defaultSize="0" autoFill="0" autoPict="0">
                <anchor moveWithCells="1">
                  <from>
                    <xdr:col>5</xdr:col>
                    <xdr:colOff>9525</xdr:colOff>
                    <xdr:row>217</xdr:row>
                    <xdr:rowOff>247650</xdr:rowOff>
                  </from>
                  <to>
                    <xdr:col>14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69" name="Option Button 289">
              <controlPr defaultSize="0" autoFill="0" autoLine="0" autoPict="0">
                <anchor moveWithCells="1">
                  <from>
                    <xdr:col>6</xdr:col>
                    <xdr:colOff>0</xdr:colOff>
                    <xdr:row>220</xdr:row>
                    <xdr:rowOff>19050</xdr:rowOff>
                  </from>
                  <to>
                    <xdr:col>7</xdr:col>
                    <xdr:colOff>742950</xdr:colOff>
                    <xdr:row>220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70" name="Option Button 290">
              <controlPr defaultSize="0" autoFill="0" autoLine="0" autoPict="0">
                <anchor moveWithCells="1">
                  <from>
                    <xdr:col>8</xdr:col>
                    <xdr:colOff>19050</xdr:colOff>
                    <xdr:row>220</xdr:row>
                    <xdr:rowOff>19050</xdr:rowOff>
                  </from>
                  <to>
                    <xdr:col>9</xdr:col>
                    <xdr:colOff>847725</xdr:colOff>
                    <xdr:row>220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71" name="Option Button 291">
              <controlPr defaultSize="0" autoFill="0" autoLine="0" autoPict="0">
                <anchor moveWithCells="1">
                  <from>
                    <xdr:col>10</xdr:col>
                    <xdr:colOff>19050</xdr:colOff>
                    <xdr:row>220</xdr:row>
                    <xdr:rowOff>19050</xdr:rowOff>
                  </from>
                  <to>
                    <xdr:col>11</xdr:col>
                    <xdr:colOff>838200</xdr:colOff>
                    <xdr:row>220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72" name="Option Button 292">
              <controlPr defaultSize="0" autoFill="0" autoLine="0" autoPict="0">
                <anchor moveWithCells="1">
                  <from>
                    <xdr:col>12</xdr:col>
                    <xdr:colOff>19050</xdr:colOff>
                    <xdr:row>220</xdr:row>
                    <xdr:rowOff>19050</xdr:rowOff>
                  </from>
                  <to>
                    <xdr:col>13</xdr:col>
                    <xdr:colOff>561975</xdr:colOff>
                    <xdr:row>220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73" name="Group Box 293">
              <controlPr defaultSize="0" autoFill="0" autoPict="0">
                <anchor moveWithCells="1">
                  <from>
                    <xdr:col>5</xdr:col>
                    <xdr:colOff>9525</xdr:colOff>
                    <xdr:row>219</xdr:row>
                    <xdr:rowOff>247650</xdr:rowOff>
                  </from>
                  <to>
                    <xdr:col>14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74" name="Option Button 294">
              <controlPr defaultSize="0" autoFill="0" autoLine="0" autoPict="0">
                <anchor moveWithCells="1">
                  <from>
                    <xdr:col>6</xdr:col>
                    <xdr:colOff>0</xdr:colOff>
                    <xdr:row>221</xdr:row>
                    <xdr:rowOff>19050</xdr:rowOff>
                  </from>
                  <to>
                    <xdr:col>7</xdr:col>
                    <xdr:colOff>742950</xdr:colOff>
                    <xdr:row>221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75" name="Option Button 295">
              <controlPr defaultSize="0" autoFill="0" autoLine="0" autoPict="0">
                <anchor moveWithCells="1">
                  <from>
                    <xdr:col>8</xdr:col>
                    <xdr:colOff>19050</xdr:colOff>
                    <xdr:row>221</xdr:row>
                    <xdr:rowOff>19050</xdr:rowOff>
                  </from>
                  <to>
                    <xdr:col>9</xdr:col>
                    <xdr:colOff>847725</xdr:colOff>
                    <xdr:row>221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76" name="Option Button 296">
              <controlPr defaultSize="0" autoFill="0" autoLine="0" autoPict="0">
                <anchor moveWithCells="1">
                  <from>
                    <xdr:col>10</xdr:col>
                    <xdr:colOff>19050</xdr:colOff>
                    <xdr:row>221</xdr:row>
                    <xdr:rowOff>19050</xdr:rowOff>
                  </from>
                  <to>
                    <xdr:col>11</xdr:col>
                    <xdr:colOff>838200</xdr:colOff>
                    <xdr:row>221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77" name="Option Button 297">
              <controlPr defaultSize="0" autoFill="0" autoLine="0" autoPict="0">
                <anchor moveWithCells="1">
                  <from>
                    <xdr:col>12</xdr:col>
                    <xdr:colOff>19050</xdr:colOff>
                    <xdr:row>221</xdr:row>
                    <xdr:rowOff>19050</xdr:rowOff>
                  </from>
                  <to>
                    <xdr:col>13</xdr:col>
                    <xdr:colOff>561975</xdr:colOff>
                    <xdr:row>221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78" name="Group Box 298">
              <controlPr defaultSize="0" autoFill="0" autoPict="0">
                <anchor moveWithCells="1">
                  <from>
                    <xdr:col>5</xdr:col>
                    <xdr:colOff>9525</xdr:colOff>
                    <xdr:row>220</xdr:row>
                    <xdr:rowOff>247650</xdr:rowOff>
                  </from>
                  <to>
                    <xdr:col>14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79" name="Option Button 299">
              <controlPr defaultSize="0" autoFill="0" autoLine="0" autoPict="0">
                <anchor moveWithCells="1">
                  <from>
                    <xdr:col>6</xdr:col>
                    <xdr:colOff>0</xdr:colOff>
                    <xdr:row>223</xdr:row>
                    <xdr:rowOff>19050</xdr:rowOff>
                  </from>
                  <to>
                    <xdr:col>7</xdr:col>
                    <xdr:colOff>742950</xdr:colOff>
                    <xdr:row>223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80" name="Option Button 300">
              <controlPr defaultSize="0" autoFill="0" autoLine="0" autoPict="0">
                <anchor moveWithCells="1">
                  <from>
                    <xdr:col>8</xdr:col>
                    <xdr:colOff>19050</xdr:colOff>
                    <xdr:row>223</xdr:row>
                    <xdr:rowOff>19050</xdr:rowOff>
                  </from>
                  <to>
                    <xdr:col>9</xdr:col>
                    <xdr:colOff>847725</xdr:colOff>
                    <xdr:row>223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81" name="Option Button 301">
              <controlPr defaultSize="0" autoFill="0" autoLine="0" autoPict="0">
                <anchor moveWithCells="1">
                  <from>
                    <xdr:col>10</xdr:col>
                    <xdr:colOff>19050</xdr:colOff>
                    <xdr:row>223</xdr:row>
                    <xdr:rowOff>19050</xdr:rowOff>
                  </from>
                  <to>
                    <xdr:col>11</xdr:col>
                    <xdr:colOff>838200</xdr:colOff>
                    <xdr:row>223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82" name="Option Button 302">
              <controlPr defaultSize="0" autoFill="0" autoLine="0" autoPict="0">
                <anchor moveWithCells="1">
                  <from>
                    <xdr:col>12</xdr:col>
                    <xdr:colOff>19050</xdr:colOff>
                    <xdr:row>223</xdr:row>
                    <xdr:rowOff>19050</xdr:rowOff>
                  </from>
                  <to>
                    <xdr:col>13</xdr:col>
                    <xdr:colOff>561975</xdr:colOff>
                    <xdr:row>223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83" name="Group Box 303">
              <controlPr defaultSize="0" autoFill="0" autoPict="0">
                <anchor moveWithCells="1">
                  <from>
                    <xdr:col>5</xdr:col>
                    <xdr:colOff>9525</xdr:colOff>
                    <xdr:row>222</xdr:row>
                    <xdr:rowOff>247650</xdr:rowOff>
                  </from>
                  <to>
                    <xdr:col>14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84" name="Option Button 304">
              <controlPr defaultSize="0" autoFill="0" autoLine="0" autoPict="0">
                <anchor moveWithCells="1">
                  <from>
                    <xdr:col>6</xdr:col>
                    <xdr:colOff>0</xdr:colOff>
                    <xdr:row>224</xdr:row>
                    <xdr:rowOff>19050</xdr:rowOff>
                  </from>
                  <to>
                    <xdr:col>7</xdr:col>
                    <xdr:colOff>742950</xdr:colOff>
                    <xdr:row>224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85" name="Option Button 305">
              <controlPr defaultSize="0" autoFill="0" autoLine="0" autoPict="0">
                <anchor moveWithCells="1">
                  <from>
                    <xdr:col>8</xdr:col>
                    <xdr:colOff>19050</xdr:colOff>
                    <xdr:row>224</xdr:row>
                    <xdr:rowOff>19050</xdr:rowOff>
                  </from>
                  <to>
                    <xdr:col>9</xdr:col>
                    <xdr:colOff>847725</xdr:colOff>
                    <xdr:row>224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86" name="Option Button 306">
              <controlPr defaultSize="0" autoFill="0" autoLine="0" autoPict="0">
                <anchor moveWithCells="1">
                  <from>
                    <xdr:col>10</xdr:col>
                    <xdr:colOff>19050</xdr:colOff>
                    <xdr:row>224</xdr:row>
                    <xdr:rowOff>19050</xdr:rowOff>
                  </from>
                  <to>
                    <xdr:col>11</xdr:col>
                    <xdr:colOff>838200</xdr:colOff>
                    <xdr:row>224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87" name="Option Button 307">
              <controlPr defaultSize="0" autoFill="0" autoLine="0" autoPict="0">
                <anchor moveWithCells="1">
                  <from>
                    <xdr:col>12</xdr:col>
                    <xdr:colOff>19050</xdr:colOff>
                    <xdr:row>224</xdr:row>
                    <xdr:rowOff>19050</xdr:rowOff>
                  </from>
                  <to>
                    <xdr:col>13</xdr:col>
                    <xdr:colOff>561975</xdr:colOff>
                    <xdr:row>224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88" name="Group Box 308">
              <controlPr defaultSize="0" autoFill="0" autoPict="0">
                <anchor moveWithCells="1">
                  <from>
                    <xdr:col>5</xdr:col>
                    <xdr:colOff>9525</xdr:colOff>
                    <xdr:row>223</xdr:row>
                    <xdr:rowOff>247650</xdr:rowOff>
                  </from>
                  <to>
                    <xdr:col>14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89" name="Option Button 310">
              <controlPr defaultSize="0" autoFill="0" autoLine="0" autoPict="0">
                <anchor moveWithCells="1">
                  <from>
                    <xdr:col>6</xdr:col>
                    <xdr:colOff>0</xdr:colOff>
                    <xdr:row>226</xdr:row>
                    <xdr:rowOff>19050</xdr:rowOff>
                  </from>
                  <to>
                    <xdr:col>7</xdr:col>
                    <xdr:colOff>742950</xdr:colOff>
                    <xdr:row>226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90" name="Option Button 311">
              <controlPr defaultSize="0" autoFill="0" autoLine="0" autoPict="0">
                <anchor moveWithCells="1">
                  <from>
                    <xdr:col>8</xdr:col>
                    <xdr:colOff>19050</xdr:colOff>
                    <xdr:row>226</xdr:row>
                    <xdr:rowOff>19050</xdr:rowOff>
                  </from>
                  <to>
                    <xdr:col>9</xdr:col>
                    <xdr:colOff>847725</xdr:colOff>
                    <xdr:row>226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91" name="Option Button 312">
              <controlPr defaultSize="0" autoFill="0" autoLine="0" autoPict="0">
                <anchor moveWithCells="1">
                  <from>
                    <xdr:col>10</xdr:col>
                    <xdr:colOff>19050</xdr:colOff>
                    <xdr:row>226</xdr:row>
                    <xdr:rowOff>19050</xdr:rowOff>
                  </from>
                  <to>
                    <xdr:col>11</xdr:col>
                    <xdr:colOff>838200</xdr:colOff>
                    <xdr:row>226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92" name="Option Button 313">
              <controlPr defaultSize="0" autoFill="0" autoLine="0" autoPict="0">
                <anchor moveWithCells="1">
                  <from>
                    <xdr:col>12</xdr:col>
                    <xdr:colOff>19050</xdr:colOff>
                    <xdr:row>226</xdr:row>
                    <xdr:rowOff>19050</xdr:rowOff>
                  </from>
                  <to>
                    <xdr:col>13</xdr:col>
                    <xdr:colOff>561975</xdr:colOff>
                    <xdr:row>226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93" name="Group Box 314">
              <controlPr defaultSize="0" autoFill="0" autoPict="0">
                <anchor moveWithCells="1">
                  <from>
                    <xdr:col>5</xdr:col>
                    <xdr:colOff>9525</xdr:colOff>
                    <xdr:row>225</xdr:row>
                    <xdr:rowOff>247650</xdr:rowOff>
                  </from>
                  <to>
                    <xdr:col>14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94" name="Option Button 315">
              <controlPr defaultSize="0" autoFill="0" autoLine="0" autoPict="0">
                <anchor moveWithCells="1">
                  <from>
                    <xdr:col>6</xdr:col>
                    <xdr:colOff>0</xdr:colOff>
                    <xdr:row>227</xdr:row>
                    <xdr:rowOff>19050</xdr:rowOff>
                  </from>
                  <to>
                    <xdr:col>7</xdr:col>
                    <xdr:colOff>742950</xdr:colOff>
                    <xdr:row>227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95" name="Option Button 316">
              <controlPr defaultSize="0" autoFill="0" autoLine="0" autoPict="0">
                <anchor moveWithCells="1">
                  <from>
                    <xdr:col>8</xdr:col>
                    <xdr:colOff>19050</xdr:colOff>
                    <xdr:row>227</xdr:row>
                    <xdr:rowOff>19050</xdr:rowOff>
                  </from>
                  <to>
                    <xdr:col>9</xdr:col>
                    <xdr:colOff>847725</xdr:colOff>
                    <xdr:row>227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96" name="Option Button 317">
              <controlPr defaultSize="0" autoFill="0" autoLine="0" autoPict="0">
                <anchor moveWithCells="1">
                  <from>
                    <xdr:col>10</xdr:col>
                    <xdr:colOff>19050</xdr:colOff>
                    <xdr:row>227</xdr:row>
                    <xdr:rowOff>19050</xdr:rowOff>
                  </from>
                  <to>
                    <xdr:col>11</xdr:col>
                    <xdr:colOff>838200</xdr:colOff>
                    <xdr:row>227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97" name="Option Button 318">
              <controlPr defaultSize="0" autoFill="0" autoLine="0" autoPict="0">
                <anchor moveWithCells="1">
                  <from>
                    <xdr:col>12</xdr:col>
                    <xdr:colOff>19050</xdr:colOff>
                    <xdr:row>227</xdr:row>
                    <xdr:rowOff>19050</xdr:rowOff>
                  </from>
                  <to>
                    <xdr:col>13</xdr:col>
                    <xdr:colOff>561975</xdr:colOff>
                    <xdr:row>227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98" name="Group Box 319">
              <controlPr defaultSize="0" autoFill="0" autoPict="0">
                <anchor moveWithCells="1">
                  <from>
                    <xdr:col>5</xdr:col>
                    <xdr:colOff>9525</xdr:colOff>
                    <xdr:row>226</xdr:row>
                    <xdr:rowOff>247650</xdr:rowOff>
                  </from>
                  <to>
                    <xdr:col>14</xdr:col>
                    <xdr:colOff>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99" name="Option Button 320">
              <controlPr defaultSize="0" autoFill="0" autoLine="0" autoPict="0">
                <anchor moveWithCells="1">
                  <from>
                    <xdr:col>6</xdr:col>
                    <xdr:colOff>0</xdr:colOff>
                    <xdr:row>229</xdr:row>
                    <xdr:rowOff>19050</xdr:rowOff>
                  </from>
                  <to>
                    <xdr:col>7</xdr:col>
                    <xdr:colOff>742950</xdr:colOff>
                    <xdr:row>229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00" name="Option Button 321">
              <controlPr defaultSize="0" autoFill="0" autoLine="0" autoPict="0">
                <anchor moveWithCells="1">
                  <from>
                    <xdr:col>8</xdr:col>
                    <xdr:colOff>19050</xdr:colOff>
                    <xdr:row>229</xdr:row>
                    <xdr:rowOff>19050</xdr:rowOff>
                  </from>
                  <to>
                    <xdr:col>9</xdr:col>
                    <xdr:colOff>847725</xdr:colOff>
                    <xdr:row>229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01" name="Option Button 322">
              <controlPr defaultSize="0" autoFill="0" autoLine="0" autoPict="0">
                <anchor moveWithCells="1">
                  <from>
                    <xdr:col>10</xdr:col>
                    <xdr:colOff>19050</xdr:colOff>
                    <xdr:row>229</xdr:row>
                    <xdr:rowOff>19050</xdr:rowOff>
                  </from>
                  <to>
                    <xdr:col>11</xdr:col>
                    <xdr:colOff>838200</xdr:colOff>
                    <xdr:row>229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02" name="Option Button 323">
              <controlPr defaultSize="0" autoFill="0" autoLine="0" autoPict="0">
                <anchor moveWithCells="1">
                  <from>
                    <xdr:col>12</xdr:col>
                    <xdr:colOff>19050</xdr:colOff>
                    <xdr:row>229</xdr:row>
                    <xdr:rowOff>19050</xdr:rowOff>
                  </from>
                  <to>
                    <xdr:col>13</xdr:col>
                    <xdr:colOff>561975</xdr:colOff>
                    <xdr:row>229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03" name="Group Box 324">
              <controlPr defaultSize="0" autoFill="0" autoPict="0">
                <anchor moveWithCells="1">
                  <from>
                    <xdr:col>5</xdr:col>
                    <xdr:colOff>9525</xdr:colOff>
                    <xdr:row>228</xdr:row>
                    <xdr:rowOff>247650</xdr:rowOff>
                  </from>
                  <to>
                    <xdr:col>14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04" name="Option Button 325">
              <controlPr defaultSize="0" autoFill="0" autoLine="0" autoPict="0">
                <anchor moveWithCells="1">
                  <from>
                    <xdr:col>6</xdr:col>
                    <xdr:colOff>0</xdr:colOff>
                    <xdr:row>230</xdr:row>
                    <xdr:rowOff>19050</xdr:rowOff>
                  </from>
                  <to>
                    <xdr:col>7</xdr:col>
                    <xdr:colOff>742950</xdr:colOff>
                    <xdr:row>230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05" name="Option Button 326">
              <controlPr defaultSize="0" autoFill="0" autoLine="0" autoPict="0">
                <anchor moveWithCells="1">
                  <from>
                    <xdr:col>8</xdr:col>
                    <xdr:colOff>19050</xdr:colOff>
                    <xdr:row>230</xdr:row>
                    <xdr:rowOff>19050</xdr:rowOff>
                  </from>
                  <to>
                    <xdr:col>9</xdr:col>
                    <xdr:colOff>847725</xdr:colOff>
                    <xdr:row>230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06" name="Option Button 327">
              <controlPr defaultSize="0" autoFill="0" autoLine="0" autoPict="0">
                <anchor moveWithCells="1">
                  <from>
                    <xdr:col>10</xdr:col>
                    <xdr:colOff>19050</xdr:colOff>
                    <xdr:row>230</xdr:row>
                    <xdr:rowOff>19050</xdr:rowOff>
                  </from>
                  <to>
                    <xdr:col>11</xdr:col>
                    <xdr:colOff>838200</xdr:colOff>
                    <xdr:row>230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07" name="Option Button 328">
              <controlPr defaultSize="0" autoFill="0" autoLine="0" autoPict="0">
                <anchor moveWithCells="1">
                  <from>
                    <xdr:col>12</xdr:col>
                    <xdr:colOff>19050</xdr:colOff>
                    <xdr:row>230</xdr:row>
                    <xdr:rowOff>19050</xdr:rowOff>
                  </from>
                  <to>
                    <xdr:col>13</xdr:col>
                    <xdr:colOff>561975</xdr:colOff>
                    <xdr:row>230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08" name="Group Box 329">
              <controlPr defaultSize="0" autoFill="0" autoPict="0">
                <anchor moveWithCells="1">
                  <from>
                    <xdr:col>5</xdr:col>
                    <xdr:colOff>9525</xdr:colOff>
                    <xdr:row>229</xdr:row>
                    <xdr:rowOff>247650</xdr:rowOff>
                  </from>
                  <to>
                    <xdr:col>14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09" name="Option Button 330">
              <controlPr defaultSize="0" autoFill="0" autoLine="0" autoPict="0">
                <anchor moveWithCells="1">
                  <from>
                    <xdr:col>6</xdr:col>
                    <xdr:colOff>0</xdr:colOff>
                    <xdr:row>232</xdr:row>
                    <xdr:rowOff>19050</xdr:rowOff>
                  </from>
                  <to>
                    <xdr:col>7</xdr:col>
                    <xdr:colOff>742950</xdr:colOff>
                    <xdr:row>232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10" name="Option Button 331">
              <controlPr defaultSize="0" autoFill="0" autoLine="0" autoPict="0">
                <anchor moveWithCells="1">
                  <from>
                    <xdr:col>8</xdr:col>
                    <xdr:colOff>19050</xdr:colOff>
                    <xdr:row>232</xdr:row>
                    <xdr:rowOff>19050</xdr:rowOff>
                  </from>
                  <to>
                    <xdr:col>9</xdr:col>
                    <xdr:colOff>847725</xdr:colOff>
                    <xdr:row>232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11" name="Option Button 332">
              <controlPr defaultSize="0" autoFill="0" autoLine="0" autoPict="0">
                <anchor moveWithCells="1">
                  <from>
                    <xdr:col>10</xdr:col>
                    <xdr:colOff>19050</xdr:colOff>
                    <xdr:row>232</xdr:row>
                    <xdr:rowOff>19050</xdr:rowOff>
                  </from>
                  <to>
                    <xdr:col>11</xdr:col>
                    <xdr:colOff>838200</xdr:colOff>
                    <xdr:row>232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12" name="Option Button 333">
              <controlPr defaultSize="0" autoFill="0" autoLine="0" autoPict="0">
                <anchor moveWithCells="1">
                  <from>
                    <xdr:col>12</xdr:col>
                    <xdr:colOff>19050</xdr:colOff>
                    <xdr:row>232</xdr:row>
                    <xdr:rowOff>19050</xdr:rowOff>
                  </from>
                  <to>
                    <xdr:col>13</xdr:col>
                    <xdr:colOff>561975</xdr:colOff>
                    <xdr:row>232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13" name="Group Box 334">
              <controlPr defaultSize="0" autoFill="0" autoPict="0">
                <anchor moveWithCells="1">
                  <from>
                    <xdr:col>5</xdr:col>
                    <xdr:colOff>9525</xdr:colOff>
                    <xdr:row>231</xdr:row>
                    <xdr:rowOff>247650</xdr:rowOff>
                  </from>
                  <to>
                    <xdr:col>14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14" name="Option Button 335">
              <controlPr defaultSize="0" autoFill="0" autoLine="0" autoPict="0">
                <anchor moveWithCells="1">
                  <from>
                    <xdr:col>6</xdr:col>
                    <xdr:colOff>0</xdr:colOff>
                    <xdr:row>233</xdr:row>
                    <xdr:rowOff>19050</xdr:rowOff>
                  </from>
                  <to>
                    <xdr:col>7</xdr:col>
                    <xdr:colOff>742950</xdr:colOff>
                    <xdr:row>233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15" name="Option Button 336">
              <controlPr defaultSize="0" autoFill="0" autoLine="0" autoPict="0">
                <anchor moveWithCells="1">
                  <from>
                    <xdr:col>8</xdr:col>
                    <xdr:colOff>19050</xdr:colOff>
                    <xdr:row>233</xdr:row>
                    <xdr:rowOff>19050</xdr:rowOff>
                  </from>
                  <to>
                    <xdr:col>9</xdr:col>
                    <xdr:colOff>847725</xdr:colOff>
                    <xdr:row>233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16" name="Option Button 337">
              <controlPr defaultSize="0" autoFill="0" autoLine="0" autoPict="0">
                <anchor moveWithCells="1">
                  <from>
                    <xdr:col>10</xdr:col>
                    <xdr:colOff>19050</xdr:colOff>
                    <xdr:row>233</xdr:row>
                    <xdr:rowOff>19050</xdr:rowOff>
                  </from>
                  <to>
                    <xdr:col>11</xdr:col>
                    <xdr:colOff>838200</xdr:colOff>
                    <xdr:row>233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17" name="Option Button 338">
              <controlPr defaultSize="0" autoFill="0" autoLine="0" autoPict="0">
                <anchor moveWithCells="1">
                  <from>
                    <xdr:col>12</xdr:col>
                    <xdr:colOff>19050</xdr:colOff>
                    <xdr:row>233</xdr:row>
                    <xdr:rowOff>19050</xdr:rowOff>
                  </from>
                  <to>
                    <xdr:col>13</xdr:col>
                    <xdr:colOff>561975</xdr:colOff>
                    <xdr:row>233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18" name="Group Box 339">
              <controlPr defaultSize="0" autoFill="0" autoPict="0">
                <anchor moveWithCells="1">
                  <from>
                    <xdr:col>5</xdr:col>
                    <xdr:colOff>9525</xdr:colOff>
                    <xdr:row>232</xdr:row>
                    <xdr:rowOff>247650</xdr:rowOff>
                  </from>
                  <to>
                    <xdr:col>14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19" name="Option Button 340">
              <controlPr defaultSize="0" autoFill="0" autoLine="0" autoPict="0">
                <anchor moveWithCells="1">
                  <from>
                    <xdr:col>6</xdr:col>
                    <xdr:colOff>0</xdr:colOff>
                    <xdr:row>235</xdr:row>
                    <xdr:rowOff>19050</xdr:rowOff>
                  </from>
                  <to>
                    <xdr:col>7</xdr:col>
                    <xdr:colOff>742950</xdr:colOff>
                    <xdr:row>235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20" name="Option Button 341">
              <controlPr defaultSize="0" autoFill="0" autoLine="0" autoPict="0">
                <anchor moveWithCells="1">
                  <from>
                    <xdr:col>8</xdr:col>
                    <xdr:colOff>19050</xdr:colOff>
                    <xdr:row>235</xdr:row>
                    <xdr:rowOff>19050</xdr:rowOff>
                  </from>
                  <to>
                    <xdr:col>9</xdr:col>
                    <xdr:colOff>847725</xdr:colOff>
                    <xdr:row>235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21" name="Option Button 342">
              <controlPr defaultSize="0" autoFill="0" autoLine="0" autoPict="0">
                <anchor moveWithCells="1">
                  <from>
                    <xdr:col>10</xdr:col>
                    <xdr:colOff>19050</xdr:colOff>
                    <xdr:row>235</xdr:row>
                    <xdr:rowOff>19050</xdr:rowOff>
                  </from>
                  <to>
                    <xdr:col>11</xdr:col>
                    <xdr:colOff>838200</xdr:colOff>
                    <xdr:row>235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22" name="Option Button 343">
              <controlPr defaultSize="0" autoFill="0" autoLine="0" autoPict="0">
                <anchor moveWithCells="1">
                  <from>
                    <xdr:col>12</xdr:col>
                    <xdr:colOff>19050</xdr:colOff>
                    <xdr:row>235</xdr:row>
                    <xdr:rowOff>19050</xdr:rowOff>
                  </from>
                  <to>
                    <xdr:col>13</xdr:col>
                    <xdr:colOff>561975</xdr:colOff>
                    <xdr:row>235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23" name="Group Box 344">
              <controlPr defaultSize="0" autoFill="0" autoPict="0">
                <anchor moveWithCells="1">
                  <from>
                    <xdr:col>5</xdr:col>
                    <xdr:colOff>9525</xdr:colOff>
                    <xdr:row>234</xdr:row>
                    <xdr:rowOff>247650</xdr:rowOff>
                  </from>
                  <to>
                    <xdr:col>14</xdr:col>
                    <xdr:colOff>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24" name="Option Button 345">
              <controlPr defaultSize="0" autoFill="0" autoLine="0" autoPict="0">
                <anchor moveWithCells="1">
                  <from>
                    <xdr:col>6</xdr:col>
                    <xdr:colOff>0</xdr:colOff>
                    <xdr:row>236</xdr:row>
                    <xdr:rowOff>19050</xdr:rowOff>
                  </from>
                  <to>
                    <xdr:col>7</xdr:col>
                    <xdr:colOff>742950</xdr:colOff>
                    <xdr:row>236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25" name="Option Button 346">
              <controlPr defaultSize="0" autoFill="0" autoLine="0" autoPict="0">
                <anchor moveWithCells="1">
                  <from>
                    <xdr:col>8</xdr:col>
                    <xdr:colOff>19050</xdr:colOff>
                    <xdr:row>236</xdr:row>
                    <xdr:rowOff>19050</xdr:rowOff>
                  </from>
                  <to>
                    <xdr:col>9</xdr:col>
                    <xdr:colOff>847725</xdr:colOff>
                    <xdr:row>236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26" name="Option Button 347">
              <controlPr defaultSize="0" autoFill="0" autoLine="0" autoPict="0">
                <anchor moveWithCells="1">
                  <from>
                    <xdr:col>10</xdr:col>
                    <xdr:colOff>19050</xdr:colOff>
                    <xdr:row>236</xdr:row>
                    <xdr:rowOff>19050</xdr:rowOff>
                  </from>
                  <to>
                    <xdr:col>11</xdr:col>
                    <xdr:colOff>838200</xdr:colOff>
                    <xdr:row>236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27" name="Option Button 348">
              <controlPr defaultSize="0" autoFill="0" autoLine="0" autoPict="0">
                <anchor moveWithCells="1">
                  <from>
                    <xdr:col>12</xdr:col>
                    <xdr:colOff>19050</xdr:colOff>
                    <xdr:row>236</xdr:row>
                    <xdr:rowOff>19050</xdr:rowOff>
                  </from>
                  <to>
                    <xdr:col>13</xdr:col>
                    <xdr:colOff>561975</xdr:colOff>
                    <xdr:row>236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28" name="Group Box 349">
              <controlPr defaultSize="0" autoFill="0" autoPict="0">
                <anchor moveWithCells="1">
                  <from>
                    <xdr:col>5</xdr:col>
                    <xdr:colOff>9525</xdr:colOff>
                    <xdr:row>235</xdr:row>
                    <xdr:rowOff>247650</xdr:rowOff>
                  </from>
                  <to>
                    <xdr:col>14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29" name="Option Button 350">
              <controlPr defaultSize="0" autoFill="0" autoLine="0" autoPict="0">
                <anchor moveWithCells="1">
                  <from>
                    <xdr:col>6</xdr:col>
                    <xdr:colOff>0</xdr:colOff>
                    <xdr:row>238</xdr:row>
                    <xdr:rowOff>19050</xdr:rowOff>
                  </from>
                  <to>
                    <xdr:col>7</xdr:col>
                    <xdr:colOff>742950</xdr:colOff>
                    <xdr:row>238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30" name="Option Button 351">
              <controlPr defaultSize="0" autoFill="0" autoLine="0" autoPict="0">
                <anchor moveWithCells="1">
                  <from>
                    <xdr:col>8</xdr:col>
                    <xdr:colOff>19050</xdr:colOff>
                    <xdr:row>238</xdr:row>
                    <xdr:rowOff>19050</xdr:rowOff>
                  </from>
                  <to>
                    <xdr:col>9</xdr:col>
                    <xdr:colOff>847725</xdr:colOff>
                    <xdr:row>238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31" name="Option Button 352">
              <controlPr defaultSize="0" autoFill="0" autoLine="0" autoPict="0">
                <anchor moveWithCells="1">
                  <from>
                    <xdr:col>10</xdr:col>
                    <xdr:colOff>19050</xdr:colOff>
                    <xdr:row>238</xdr:row>
                    <xdr:rowOff>19050</xdr:rowOff>
                  </from>
                  <to>
                    <xdr:col>11</xdr:col>
                    <xdr:colOff>838200</xdr:colOff>
                    <xdr:row>238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32" name="Option Button 353">
              <controlPr defaultSize="0" autoFill="0" autoLine="0" autoPict="0">
                <anchor moveWithCells="1">
                  <from>
                    <xdr:col>12</xdr:col>
                    <xdr:colOff>19050</xdr:colOff>
                    <xdr:row>238</xdr:row>
                    <xdr:rowOff>19050</xdr:rowOff>
                  </from>
                  <to>
                    <xdr:col>13</xdr:col>
                    <xdr:colOff>561975</xdr:colOff>
                    <xdr:row>238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33" name="Group Box 354">
              <controlPr defaultSize="0" autoFill="0" autoPict="0">
                <anchor moveWithCells="1">
                  <from>
                    <xdr:col>5</xdr:col>
                    <xdr:colOff>9525</xdr:colOff>
                    <xdr:row>237</xdr:row>
                    <xdr:rowOff>247650</xdr:rowOff>
                  </from>
                  <to>
                    <xdr:col>14</xdr:col>
                    <xdr:colOff>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34" name="Option Button 355">
              <controlPr defaultSize="0" autoFill="0" autoLine="0" autoPict="0">
                <anchor moveWithCells="1">
                  <from>
                    <xdr:col>6</xdr:col>
                    <xdr:colOff>0</xdr:colOff>
                    <xdr:row>239</xdr:row>
                    <xdr:rowOff>19050</xdr:rowOff>
                  </from>
                  <to>
                    <xdr:col>7</xdr:col>
                    <xdr:colOff>742950</xdr:colOff>
                    <xdr:row>239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35" name="Option Button 356">
              <controlPr defaultSize="0" autoFill="0" autoLine="0" autoPict="0">
                <anchor moveWithCells="1">
                  <from>
                    <xdr:col>8</xdr:col>
                    <xdr:colOff>19050</xdr:colOff>
                    <xdr:row>239</xdr:row>
                    <xdr:rowOff>19050</xdr:rowOff>
                  </from>
                  <to>
                    <xdr:col>9</xdr:col>
                    <xdr:colOff>847725</xdr:colOff>
                    <xdr:row>239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36" name="Option Button 357">
              <controlPr defaultSize="0" autoFill="0" autoLine="0" autoPict="0">
                <anchor moveWithCells="1">
                  <from>
                    <xdr:col>10</xdr:col>
                    <xdr:colOff>19050</xdr:colOff>
                    <xdr:row>239</xdr:row>
                    <xdr:rowOff>19050</xdr:rowOff>
                  </from>
                  <to>
                    <xdr:col>11</xdr:col>
                    <xdr:colOff>838200</xdr:colOff>
                    <xdr:row>239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37" name="Option Button 358">
              <controlPr defaultSize="0" autoFill="0" autoLine="0" autoPict="0">
                <anchor moveWithCells="1">
                  <from>
                    <xdr:col>12</xdr:col>
                    <xdr:colOff>19050</xdr:colOff>
                    <xdr:row>239</xdr:row>
                    <xdr:rowOff>19050</xdr:rowOff>
                  </from>
                  <to>
                    <xdr:col>13</xdr:col>
                    <xdr:colOff>561975</xdr:colOff>
                    <xdr:row>239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38" name="Group Box 359">
              <controlPr defaultSize="0" autoFill="0" autoPict="0">
                <anchor moveWithCells="1">
                  <from>
                    <xdr:col>5</xdr:col>
                    <xdr:colOff>9525</xdr:colOff>
                    <xdr:row>238</xdr:row>
                    <xdr:rowOff>247650</xdr:rowOff>
                  </from>
                  <to>
                    <xdr:col>14</xdr:col>
                    <xdr:colOff>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39" name="Option Button 360">
              <controlPr defaultSize="0" autoFill="0" autoLine="0" autoPict="0">
                <anchor moveWithCells="1">
                  <from>
                    <xdr:col>6</xdr:col>
                    <xdr:colOff>0</xdr:colOff>
                    <xdr:row>241</xdr:row>
                    <xdr:rowOff>19050</xdr:rowOff>
                  </from>
                  <to>
                    <xdr:col>7</xdr:col>
                    <xdr:colOff>742950</xdr:colOff>
                    <xdr:row>241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40" name="Option Button 361">
              <controlPr defaultSize="0" autoFill="0" autoLine="0" autoPict="0">
                <anchor moveWithCells="1">
                  <from>
                    <xdr:col>8</xdr:col>
                    <xdr:colOff>19050</xdr:colOff>
                    <xdr:row>241</xdr:row>
                    <xdr:rowOff>19050</xdr:rowOff>
                  </from>
                  <to>
                    <xdr:col>9</xdr:col>
                    <xdr:colOff>847725</xdr:colOff>
                    <xdr:row>241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41" name="Option Button 362">
              <controlPr defaultSize="0" autoFill="0" autoLine="0" autoPict="0">
                <anchor moveWithCells="1">
                  <from>
                    <xdr:col>10</xdr:col>
                    <xdr:colOff>19050</xdr:colOff>
                    <xdr:row>241</xdr:row>
                    <xdr:rowOff>19050</xdr:rowOff>
                  </from>
                  <to>
                    <xdr:col>11</xdr:col>
                    <xdr:colOff>838200</xdr:colOff>
                    <xdr:row>241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42" name="Option Button 363">
              <controlPr defaultSize="0" autoFill="0" autoLine="0" autoPict="0">
                <anchor moveWithCells="1">
                  <from>
                    <xdr:col>12</xdr:col>
                    <xdr:colOff>19050</xdr:colOff>
                    <xdr:row>241</xdr:row>
                    <xdr:rowOff>19050</xdr:rowOff>
                  </from>
                  <to>
                    <xdr:col>13</xdr:col>
                    <xdr:colOff>561975</xdr:colOff>
                    <xdr:row>241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43" name="Group Box 364">
              <controlPr defaultSize="0" autoFill="0" autoPict="0">
                <anchor moveWithCells="1">
                  <from>
                    <xdr:col>5</xdr:col>
                    <xdr:colOff>9525</xdr:colOff>
                    <xdr:row>240</xdr:row>
                    <xdr:rowOff>247650</xdr:rowOff>
                  </from>
                  <to>
                    <xdr:col>14</xdr:col>
                    <xdr:colOff>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44" name="Option Button 365">
              <controlPr defaultSize="0" autoFill="0" autoLine="0" autoPict="0">
                <anchor moveWithCells="1">
                  <from>
                    <xdr:col>6</xdr:col>
                    <xdr:colOff>0</xdr:colOff>
                    <xdr:row>242</xdr:row>
                    <xdr:rowOff>19050</xdr:rowOff>
                  </from>
                  <to>
                    <xdr:col>7</xdr:col>
                    <xdr:colOff>742950</xdr:colOff>
                    <xdr:row>242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45" name="Option Button 366">
              <controlPr defaultSize="0" autoFill="0" autoLine="0" autoPict="0">
                <anchor moveWithCells="1">
                  <from>
                    <xdr:col>8</xdr:col>
                    <xdr:colOff>19050</xdr:colOff>
                    <xdr:row>242</xdr:row>
                    <xdr:rowOff>19050</xdr:rowOff>
                  </from>
                  <to>
                    <xdr:col>9</xdr:col>
                    <xdr:colOff>847725</xdr:colOff>
                    <xdr:row>242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46" name="Option Button 367">
              <controlPr defaultSize="0" autoFill="0" autoLine="0" autoPict="0">
                <anchor moveWithCells="1">
                  <from>
                    <xdr:col>10</xdr:col>
                    <xdr:colOff>19050</xdr:colOff>
                    <xdr:row>242</xdr:row>
                    <xdr:rowOff>19050</xdr:rowOff>
                  </from>
                  <to>
                    <xdr:col>11</xdr:col>
                    <xdr:colOff>838200</xdr:colOff>
                    <xdr:row>242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47" name="Option Button 368">
              <controlPr defaultSize="0" autoFill="0" autoLine="0" autoPict="0">
                <anchor moveWithCells="1">
                  <from>
                    <xdr:col>12</xdr:col>
                    <xdr:colOff>19050</xdr:colOff>
                    <xdr:row>242</xdr:row>
                    <xdr:rowOff>19050</xdr:rowOff>
                  </from>
                  <to>
                    <xdr:col>13</xdr:col>
                    <xdr:colOff>561975</xdr:colOff>
                    <xdr:row>242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48" name="Group Box 369">
              <controlPr defaultSize="0" autoFill="0" autoPict="0">
                <anchor moveWithCells="1">
                  <from>
                    <xdr:col>5</xdr:col>
                    <xdr:colOff>9525</xdr:colOff>
                    <xdr:row>241</xdr:row>
                    <xdr:rowOff>247650</xdr:rowOff>
                  </from>
                  <to>
                    <xdr:col>14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49" name="Option Button 370">
              <controlPr defaultSize="0" autoFill="0" autoLine="0" autoPict="0">
                <anchor moveWithCells="1">
                  <from>
                    <xdr:col>6</xdr:col>
                    <xdr:colOff>0</xdr:colOff>
                    <xdr:row>244</xdr:row>
                    <xdr:rowOff>19050</xdr:rowOff>
                  </from>
                  <to>
                    <xdr:col>7</xdr:col>
                    <xdr:colOff>742950</xdr:colOff>
                    <xdr:row>244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50" name="Option Button 371">
              <controlPr defaultSize="0" autoFill="0" autoLine="0" autoPict="0">
                <anchor moveWithCells="1">
                  <from>
                    <xdr:col>8</xdr:col>
                    <xdr:colOff>19050</xdr:colOff>
                    <xdr:row>244</xdr:row>
                    <xdr:rowOff>19050</xdr:rowOff>
                  </from>
                  <to>
                    <xdr:col>9</xdr:col>
                    <xdr:colOff>847725</xdr:colOff>
                    <xdr:row>244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51" name="Option Button 372">
              <controlPr defaultSize="0" autoFill="0" autoLine="0" autoPict="0">
                <anchor moveWithCells="1">
                  <from>
                    <xdr:col>10</xdr:col>
                    <xdr:colOff>19050</xdr:colOff>
                    <xdr:row>244</xdr:row>
                    <xdr:rowOff>19050</xdr:rowOff>
                  </from>
                  <to>
                    <xdr:col>11</xdr:col>
                    <xdr:colOff>838200</xdr:colOff>
                    <xdr:row>244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52" name="Option Button 373">
              <controlPr defaultSize="0" autoFill="0" autoLine="0" autoPict="0">
                <anchor moveWithCells="1">
                  <from>
                    <xdr:col>12</xdr:col>
                    <xdr:colOff>19050</xdr:colOff>
                    <xdr:row>244</xdr:row>
                    <xdr:rowOff>19050</xdr:rowOff>
                  </from>
                  <to>
                    <xdr:col>13</xdr:col>
                    <xdr:colOff>561975</xdr:colOff>
                    <xdr:row>244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53" name="Group Box 374">
              <controlPr defaultSize="0" autoFill="0" autoPict="0">
                <anchor moveWithCells="1">
                  <from>
                    <xdr:col>5</xdr:col>
                    <xdr:colOff>9525</xdr:colOff>
                    <xdr:row>243</xdr:row>
                    <xdr:rowOff>247650</xdr:rowOff>
                  </from>
                  <to>
                    <xdr:col>14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54" name="Option Button 380">
              <controlPr defaultSize="0" autoFill="0" autoLine="0" autoPict="0">
                <anchor moveWithCells="1">
                  <from>
                    <xdr:col>6</xdr:col>
                    <xdr:colOff>0</xdr:colOff>
                    <xdr:row>245</xdr:row>
                    <xdr:rowOff>19050</xdr:rowOff>
                  </from>
                  <to>
                    <xdr:col>7</xdr:col>
                    <xdr:colOff>742950</xdr:colOff>
                    <xdr:row>245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55" name="Option Button 381">
              <controlPr defaultSize="0" autoFill="0" autoLine="0" autoPict="0">
                <anchor moveWithCells="1">
                  <from>
                    <xdr:col>8</xdr:col>
                    <xdr:colOff>19050</xdr:colOff>
                    <xdr:row>245</xdr:row>
                    <xdr:rowOff>19050</xdr:rowOff>
                  </from>
                  <to>
                    <xdr:col>9</xdr:col>
                    <xdr:colOff>847725</xdr:colOff>
                    <xdr:row>245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56" name="Option Button 382">
              <controlPr defaultSize="0" autoFill="0" autoLine="0" autoPict="0">
                <anchor moveWithCells="1">
                  <from>
                    <xdr:col>10</xdr:col>
                    <xdr:colOff>19050</xdr:colOff>
                    <xdr:row>245</xdr:row>
                    <xdr:rowOff>19050</xdr:rowOff>
                  </from>
                  <to>
                    <xdr:col>11</xdr:col>
                    <xdr:colOff>838200</xdr:colOff>
                    <xdr:row>245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57" name="Option Button 383">
              <controlPr defaultSize="0" autoFill="0" autoLine="0" autoPict="0">
                <anchor moveWithCells="1">
                  <from>
                    <xdr:col>12</xdr:col>
                    <xdr:colOff>19050</xdr:colOff>
                    <xdr:row>245</xdr:row>
                    <xdr:rowOff>19050</xdr:rowOff>
                  </from>
                  <to>
                    <xdr:col>13</xdr:col>
                    <xdr:colOff>561975</xdr:colOff>
                    <xdr:row>245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58" name="Group Box 384">
              <controlPr defaultSize="0" autoFill="0" autoPict="0">
                <anchor moveWithCells="1">
                  <from>
                    <xdr:col>5</xdr:col>
                    <xdr:colOff>9525</xdr:colOff>
                    <xdr:row>244</xdr:row>
                    <xdr:rowOff>247650</xdr:rowOff>
                  </from>
                  <to>
                    <xdr:col>14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19"/>
  <sheetViews>
    <sheetView zoomScaleNormal="100" zoomScaleSheetLayoutView="75" workbookViewId="0">
      <selection activeCell="B1" sqref="B1"/>
    </sheetView>
  </sheetViews>
  <sheetFormatPr defaultRowHeight="12.75" x14ac:dyDescent="0.2"/>
  <cols>
    <col min="1" max="1" width="15.140625" bestFit="1" customWidth="1"/>
    <col min="2" max="2" width="11.7109375" customWidth="1"/>
    <col min="4" max="4" width="11.7109375" customWidth="1"/>
    <col min="6" max="6" width="8.7109375" customWidth="1"/>
    <col min="8" max="8" width="8.7109375" customWidth="1"/>
    <col min="18" max="18" width="13.140625" bestFit="1" customWidth="1"/>
  </cols>
  <sheetData>
    <row r="1" spans="1:18" x14ac:dyDescent="0.2">
      <c r="A1" s="1" t="s">
        <v>103</v>
      </c>
      <c r="B1" s="74">
        <f>Yr</f>
        <v>2026</v>
      </c>
      <c r="C1" s="98" t="s">
        <v>227</v>
      </c>
      <c r="D1" s="98" t="s">
        <v>2</v>
      </c>
      <c r="E1" s="98" t="s">
        <v>401</v>
      </c>
      <c r="F1" s="98" t="s">
        <v>402</v>
      </c>
      <c r="G1" s="99" t="s">
        <v>403</v>
      </c>
      <c r="H1" s="98" t="s">
        <v>404</v>
      </c>
      <c r="I1" s="100" t="s">
        <v>405</v>
      </c>
      <c r="J1" s="100" t="s">
        <v>406</v>
      </c>
      <c r="K1" s="100" t="s">
        <v>407</v>
      </c>
      <c r="L1" s="100" t="s">
        <v>408</v>
      </c>
      <c r="M1" s="98" t="s">
        <v>409</v>
      </c>
      <c r="N1" s="98" t="s">
        <v>410</v>
      </c>
      <c r="O1" s="98" t="s">
        <v>105</v>
      </c>
      <c r="P1" s="98" t="s">
        <v>106</v>
      </c>
      <c r="Q1" s="101" t="s">
        <v>411</v>
      </c>
      <c r="R1" s="98" t="s">
        <v>108</v>
      </c>
    </row>
    <row r="2" spans="1:18" x14ac:dyDescent="0.2">
      <c r="A2" s="1" t="s">
        <v>227</v>
      </c>
      <c r="B2" t="str">
        <f>IF(ISBLANK(ID),"B",ID)</f>
        <v>B</v>
      </c>
      <c r="C2" t="str">
        <f>IF(ISBLANK(ID),"B",ID)</f>
        <v>B</v>
      </c>
      <c r="D2" t="str">
        <f>IF(ISBLANK(Name),"B",Name)</f>
        <v>B</v>
      </c>
      <c r="I2" t="str">
        <f>IF(ISBLANK(Person),"B",Person)</f>
        <v>B</v>
      </c>
      <c r="J2" t="str">
        <f>IF(ISBLANK(Eaddr),"B",Eaddr)</f>
        <v>B</v>
      </c>
      <c r="M2" t="str">
        <f>IF(ISBLANK(Addr1),"B",Addr1)</f>
        <v>B</v>
      </c>
      <c r="O2" t="str">
        <f>IF(ISBLANK(city),"B",city)</f>
        <v>B</v>
      </c>
      <c r="P2" t="str">
        <f>IF(ISBLANK(State),"B",State)</f>
        <v>B</v>
      </c>
      <c r="Q2" s="46" t="str">
        <f>IF(ISBLANK(Zipcode),"B",Zipcode)</f>
        <v>B</v>
      </c>
      <c r="R2" s="102" t="str">
        <f>IF(ISBLANK(Phone),"B",Phone)</f>
        <v>B</v>
      </c>
    </row>
    <row r="3" spans="1:18" x14ac:dyDescent="0.2">
      <c r="A3" t="s">
        <v>353</v>
      </c>
      <c r="B3" s="20" t="s">
        <v>413</v>
      </c>
      <c r="J3" s="30"/>
    </row>
    <row r="4" spans="1:18" x14ac:dyDescent="0.2">
      <c r="A4" t="s">
        <v>104</v>
      </c>
      <c r="B4" s="20" t="s">
        <v>413</v>
      </c>
      <c r="J4" s="30"/>
    </row>
    <row r="5" spans="1:18" x14ac:dyDescent="0.2">
      <c r="A5" t="s">
        <v>115</v>
      </c>
      <c r="B5" s="20" t="s">
        <v>413</v>
      </c>
      <c r="J5" s="30"/>
    </row>
    <row r="6" spans="1:18" x14ac:dyDescent="0.2">
      <c r="A6" t="s">
        <v>354</v>
      </c>
      <c r="B6" s="20" t="s">
        <v>413</v>
      </c>
      <c r="J6" s="30"/>
    </row>
    <row r="7" spans="1:18" x14ac:dyDescent="0.2">
      <c r="A7" t="s">
        <v>355</v>
      </c>
      <c r="B7" s="20" t="s">
        <v>413</v>
      </c>
      <c r="J7" s="30"/>
    </row>
    <row r="8" spans="1:18" x14ac:dyDescent="0.2">
      <c r="A8" t="s">
        <v>105</v>
      </c>
      <c r="B8" s="20" t="s">
        <v>413</v>
      </c>
      <c r="J8" s="30"/>
    </row>
    <row r="9" spans="1:18" x14ac:dyDescent="0.2">
      <c r="A9" t="s">
        <v>106</v>
      </c>
      <c r="B9" s="20" t="s">
        <v>413</v>
      </c>
      <c r="J9" s="30"/>
    </row>
    <row r="10" spans="1:18" x14ac:dyDescent="0.2">
      <c r="A10" t="s">
        <v>107</v>
      </c>
      <c r="B10" s="46" t="str">
        <f>IF(ISBLANK(Zipcode),"B",Zipcode)</f>
        <v>B</v>
      </c>
      <c r="J10" s="30"/>
    </row>
    <row r="11" spans="1:18" x14ac:dyDescent="0.2">
      <c r="A11" t="s">
        <v>108</v>
      </c>
      <c r="B11" s="20" t="s">
        <v>413</v>
      </c>
      <c r="J11" s="30"/>
    </row>
    <row r="12" spans="1:18" x14ac:dyDescent="0.2">
      <c r="A12" t="s">
        <v>13</v>
      </c>
      <c r="B12" t="s">
        <v>352</v>
      </c>
      <c r="J12" s="30"/>
    </row>
    <row r="13" spans="1:18" x14ac:dyDescent="0.2">
      <c r="A13" t="s">
        <v>109</v>
      </c>
      <c r="B13" s="20" t="s">
        <v>413</v>
      </c>
      <c r="J13" s="30"/>
    </row>
    <row r="14" spans="1:18" x14ac:dyDescent="0.2">
      <c r="A14" t="s">
        <v>125</v>
      </c>
      <c r="B14" s="29" t="str">
        <f>IF(Class&gt;0,Class,"B")</f>
        <v>B</v>
      </c>
      <c r="C14" s="116" t="s">
        <v>489</v>
      </c>
      <c r="J14" s="30"/>
    </row>
    <row r="15" spans="1:18" x14ac:dyDescent="0.2">
      <c r="A15" t="s">
        <v>124</v>
      </c>
      <c r="B15" t="str">
        <f>IF(ISBLANK(Loc),"B",Loc)</f>
        <v>B</v>
      </c>
      <c r="J15" s="29"/>
    </row>
    <row r="16" spans="1:18" x14ac:dyDescent="0.2">
      <c r="A16" s="20" t="s">
        <v>112</v>
      </c>
      <c r="B16" s="29" t="str">
        <f>IF(NS&gt;0,NS,"B")</f>
        <v>B</v>
      </c>
      <c r="C16" s="116" t="s">
        <v>488</v>
      </c>
      <c r="J16" s="29"/>
    </row>
    <row r="17" spans="1:10" x14ac:dyDescent="0.2">
      <c r="A17" t="s">
        <v>126</v>
      </c>
      <c r="B17" t="str">
        <f>IF(ISBLANK(Routes),"B",Routes)</f>
        <v>B</v>
      </c>
      <c r="J17" s="29"/>
    </row>
    <row r="18" spans="1:10" x14ac:dyDescent="0.2">
      <c r="A18" t="s">
        <v>127</v>
      </c>
      <c r="B18" t="str">
        <f>IF(ISBLANK(Cust),"B",Cust)</f>
        <v>B</v>
      </c>
    </row>
    <row r="19" spans="1:10" x14ac:dyDescent="0.2">
      <c r="A19" t="s">
        <v>117</v>
      </c>
      <c r="B19" s="28" t="str">
        <f>IF(Emp&gt;0,EPRD,"B")</f>
        <v>B</v>
      </c>
    </row>
    <row r="20" spans="1:10" x14ac:dyDescent="0.2">
      <c r="A20" t="s">
        <v>118</v>
      </c>
      <c r="B20" s="28" t="str">
        <f>IF(Emp&gt;0,ESUP,"B")</f>
        <v>B</v>
      </c>
    </row>
    <row r="21" spans="1:10" x14ac:dyDescent="0.2">
      <c r="A21" t="s">
        <v>119</v>
      </c>
      <c r="B21" s="28" t="str">
        <f>IF(Emp&gt;0,EMNT,"B")</f>
        <v>B</v>
      </c>
      <c r="J21" s="29"/>
    </row>
    <row r="22" spans="1:10" x14ac:dyDescent="0.2">
      <c r="A22" t="s">
        <v>120</v>
      </c>
      <c r="B22" s="28" t="str">
        <f>IF(Emp&gt;0,ERTE,"B")</f>
        <v>B</v>
      </c>
      <c r="J22" s="29"/>
    </row>
    <row r="23" spans="1:10" x14ac:dyDescent="0.2">
      <c r="A23" t="s">
        <v>121</v>
      </c>
      <c r="B23" s="28" t="str">
        <f>IF(Emp&gt;0,ESVC,"B")</f>
        <v>B</v>
      </c>
      <c r="J23" s="29"/>
    </row>
    <row r="24" spans="1:10" x14ac:dyDescent="0.2">
      <c r="A24" t="s">
        <v>122</v>
      </c>
      <c r="B24" s="28" t="str">
        <f>IF(Emp&gt;0,ESLS,"B")</f>
        <v>B</v>
      </c>
      <c r="J24" s="28"/>
    </row>
    <row r="25" spans="1:10" x14ac:dyDescent="0.2">
      <c r="A25" t="s">
        <v>123</v>
      </c>
      <c r="B25" s="28" t="str">
        <f>IF(Emp&gt;0,EMGT,"B")</f>
        <v>B</v>
      </c>
      <c r="J25" s="29"/>
    </row>
    <row r="26" spans="1:10" x14ac:dyDescent="0.2">
      <c r="A26" t="s">
        <v>110</v>
      </c>
      <c r="B26" s="28" t="str">
        <f>IF(Emp&gt;0,OEMP,"B")</f>
        <v>B</v>
      </c>
      <c r="J26" s="28"/>
    </row>
    <row r="27" spans="1:10" x14ac:dyDescent="0.2">
      <c r="A27" t="s">
        <v>111</v>
      </c>
      <c r="B27" s="28" t="str">
        <f>IF(Emp&gt;0,Emp,"B")</f>
        <v>B</v>
      </c>
      <c r="J27" s="29"/>
    </row>
    <row r="28" spans="1:10" x14ac:dyDescent="0.2">
      <c r="A28" t="s">
        <v>223</v>
      </c>
      <c r="B28" s="28" t="str">
        <f>IF(ENDEMP&gt;0,BEGEMP,"B")</f>
        <v>B</v>
      </c>
      <c r="J28" s="30"/>
    </row>
    <row r="29" spans="1:10" x14ac:dyDescent="0.2">
      <c r="A29" t="s">
        <v>224</v>
      </c>
      <c r="B29" s="28" t="str">
        <f>IF(ENDEMP&gt;0,HIRE,"B")</f>
        <v>B</v>
      </c>
      <c r="H29" s="30"/>
      <c r="J29" s="30"/>
    </row>
    <row r="30" spans="1:10" x14ac:dyDescent="0.2">
      <c r="A30" t="s">
        <v>225</v>
      </c>
      <c r="B30" s="28" t="str">
        <f>IF(ENDEMP&gt;0,LEFT,"B")</f>
        <v>B</v>
      </c>
      <c r="J30" s="30"/>
    </row>
    <row r="31" spans="1:10" x14ac:dyDescent="0.2">
      <c r="A31" t="s">
        <v>226</v>
      </c>
      <c r="B31" s="28" t="str">
        <f>IF(ENDEMP&gt;0,ENDEMP,"B")</f>
        <v>B</v>
      </c>
      <c r="J31" s="30"/>
    </row>
    <row r="32" spans="1:10" x14ac:dyDescent="0.2">
      <c r="A32" t="s">
        <v>180</v>
      </c>
      <c r="B32" s="29" t="str">
        <f>IF(MED="y",1,IF(MED="n",0,"B"))</f>
        <v>B</v>
      </c>
      <c r="H32" s="29"/>
      <c r="J32" s="30"/>
    </row>
    <row r="33" spans="1:10" x14ac:dyDescent="0.2">
      <c r="A33" t="s">
        <v>181</v>
      </c>
      <c r="B33" s="28" t="str">
        <f>IF(ISBLANK(MEDPCT),"B",MEDPCT)</f>
        <v>B</v>
      </c>
      <c r="H33" s="30"/>
      <c r="J33" s="29"/>
    </row>
    <row r="34" spans="1:10" x14ac:dyDescent="0.2">
      <c r="A34" t="s">
        <v>182</v>
      </c>
      <c r="B34" s="29" t="str">
        <f>IF(ISBLANK(MEDDED),"B",MEDDED)</f>
        <v>B</v>
      </c>
      <c r="H34" s="29"/>
      <c r="J34" s="28"/>
    </row>
    <row r="35" spans="1:10" x14ac:dyDescent="0.2">
      <c r="A35" t="s">
        <v>183</v>
      </c>
      <c r="B35" s="30" t="str">
        <f>IF(ISBLANK(MEDCO),"B",MEDCO)</f>
        <v>B</v>
      </c>
      <c r="H35" s="28"/>
      <c r="J35" s="29"/>
    </row>
    <row r="36" spans="1:10" x14ac:dyDescent="0.2">
      <c r="A36" t="s">
        <v>184</v>
      </c>
      <c r="B36" s="29" t="str">
        <f>IF(dep="y",1,IF(dep="n",0,"B"))</f>
        <v>B</v>
      </c>
      <c r="H36" s="29"/>
      <c r="J36" s="30"/>
    </row>
    <row r="37" spans="1:10" x14ac:dyDescent="0.2">
      <c r="A37" t="s">
        <v>185</v>
      </c>
      <c r="B37" s="28" t="str">
        <f>IF(ISBLANK(DEPPCT),"B",DEPPCT)</f>
        <v>B</v>
      </c>
      <c r="H37" s="30"/>
      <c r="J37" s="29"/>
    </row>
    <row r="38" spans="1:10" x14ac:dyDescent="0.2">
      <c r="A38" t="s">
        <v>186</v>
      </c>
      <c r="B38" s="29" t="str">
        <f>IF(ISBLANK(DEPDED),"B",DEPDED)</f>
        <v>B</v>
      </c>
      <c r="H38" s="29"/>
      <c r="J38" s="28"/>
    </row>
    <row r="39" spans="1:10" x14ac:dyDescent="0.2">
      <c r="A39" t="s">
        <v>187</v>
      </c>
      <c r="B39" s="30" t="str">
        <f>IF(ISBLANK(DEPCO),"B",DEPCO)</f>
        <v>B</v>
      </c>
      <c r="D39" s="29"/>
      <c r="H39" s="28"/>
      <c r="J39" s="29"/>
    </row>
    <row r="40" spans="1:10" x14ac:dyDescent="0.2">
      <c r="A40" t="s">
        <v>188</v>
      </c>
      <c r="B40" s="29" t="str">
        <f>IF(card="y",1,IF(card="n",0,"B"))</f>
        <v>B</v>
      </c>
      <c r="C40" s="46"/>
      <c r="D40" s="46"/>
      <c r="H40" s="29"/>
      <c r="J40" s="30"/>
    </row>
    <row r="41" spans="1:10" x14ac:dyDescent="0.2">
      <c r="A41" t="s">
        <v>189</v>
      </c>
      <c r="B41" s="28" t="str">
        <f>IF(ISBLANK(CARDPCT),"B",CARDPCT)</f>
        <v>B</v>
      </c>
      <c r="D41" s="29"/>
      <c r="H41" s="30"/>
      <c r="J41" s="29"/>
    </row>
    <row r="42" spans="1:10" x14ac:dyDescent="0.2">
      <c r="A42" t="s">
        <v>190</v>
      </c>
      <c r="B42" s="29" t="str">
        <f>IF(ISBLANK(CARDDED),"B",CARDDED)</f>
        <v>B</v>
      </c>
      <c r="D42" s="29"/>
      <c r="H42" s="29"/>
      <c r="J42" s="28"/>
    </row>
    <row r="43" spans="1:10" x14ac:dyDescent="0.2">
      <c r="A43" t="s">
        <v>191</v>
      </c>
      <c r="B43" s="30" t="str">
        <f>IF(ISBLANK(CARDCO),"B",CARDCO)</f>
        <v>B</v>
      </c>
      <c r="D43" s="29"/>
      <c r="H43" s="28"/>
      <c r="J43" s="29"/>
    </row>
    <row r="44" spans="1:10" x14ac:dyDescent="0.2">
      <c r="A44" t="s">
        <v>192</v>
      </c>
      <c r="B44" s="29" t="str">
        <f>IF(dental="y",1,IF(dental="n",0,"B"))</f>
        <v>B</v>
      </c>
      <c r="H44" s="29"/>
      <c r="J44" s="30"/>
    </row>
    <row r="45" spans="1:10" x14ac:dyDescent="0.2">
      <c r="A45" t="s">
        <v>193</v>
      </c>
      <c r="B45" s="28" t="str">
        <f>IF(ISBLANK(DENTPCT),"B",DENTPCT)</f>
        <v>B</v>
      </c>
      <c r="H45" s="30"/>
      <c r="J45" s="29"/>
    </row>
    <row r="46" spans="1:10" x14ac:dyDescent="0.2">
      <c r="A46" t="s">
        <v>194</v>
      </c>
      <c r="B46" s="29" t="str">
        <f>IF(ISBLANK(DENTDED),"B",DENTDED)</f>
        <v>B</v>
      </c>
      <c r="H46" s="29"/>
      <c r="J46" s="28"/>
    </row>
    <row r="47" spans="1:10" x14ac:dyDescent="0.2">
      <c r="A47" t="s">
        <v>195</v>
      </c>
      <c r="B47" s="30" t="str">
        <f>IF(ISBLANK(DENTCO),"B",DENTCO)</f>
        <v>B</v>
      </c>
      <c r="H47" s="28"/>
      <c r="J47" s="29"/>
    </row>
    <row r="48" spans="1:10" x14ac:dyDescent="0.2">
      <c r="A48" t="s">
        <v>196</v>
      </c>
      <c r="B48" s="29" t="str">
        <f>IF(EYE="y",1,IF(EYE="n",0,"B"))</f>
        <v>B</v>
      </c>
      <c r="H48" s="29"/>
      <c r="J48" s="30"/>
    </row>
    <row r="49" spans="1:10" x14ac:dyDescent="0.2">
      <c r="A49" t="s">
        <v>197</v>
      </c>
      <c r="B49" s="28" t="str">
        <f>IF(ISBLANK(EYEPCT),"B",EYEPCT)</f>
        <v>B</v>
      </c>
      <c r="H49" s="28"/>
      <c r="J49" s="29"/>
    </row>
    <row r="50" spans="1:10" x14ac:dyDescent="0.2">
      <c r="A50" t="s">
        <v>198</v>
      </c>
      <c r="B50" s="29" t="str">
        <f>IF(ISBLANK(EYEDED),"B",EYEDED)</f>
        <v>B</v>
      </c>
      <c r="H50" s="29"/>
      <c r="J50" s="28"/>
    </row>
    <row r="51" spans="1:10" x14ac:dyDescent="0.2">
      <c r="A51" t="s">
        <v>199</v>
      </c>
      <c r="B51" s="30" t="str">
        <f>IF(ISBLANK(EYECO),"B",EYECO)</f>
        <v>B</v>
      </c>
      <c r="H51" s="28"/>
      <c r="J51" s="29"/>
    </row>
    <row r="52" spans="1:10" x14ac:dyDescent="0.2">
      <c r="A52" t="s">
        <v>200</v>
      </c>
      <c r="B52" s="29" t="str">
        <f>IF(LIFE="y",1,IF(LIFE="n",0,"B"))</f>
        <v>B</v>
      </c>
      <c r="J52" s="28"/>
    </row>
    <row r="53" spans="1:10" x14ac:dyDescent="0.2">
      <c r="A53" t="s">
        <v>201</v>
      </c>
      <c r="B53" s="28" t="str">
        <f>IF(ISBLANK(LIFEPCT),"B",LIFEPCT)</f>
        <v>B</v>
      </c>
      <c r="J53" s="29"/>
    </row>
    <row r="54" spans="1:10" x14ac:dyDescent="0.2">
      <c r="A54" t="s">
        <v>202</v>
      </c>
      <c r="B54" s="29" t="str">
        <f>IF(LTD="y",1,IF(LTD="n",0,"B"))</f>
        <v>B</v>
      </c>
      <c r="H54" s="29"/>
      <c r="J54" s="28"/>
    </row>
    <row r="55" spans="1:10" x14ac:dyDescent="0.2">
      <c r="A55" t="s">
        <v>203</v>
      </c>
      <c r="B55" s="28" t="str">
        <f>IF(ISBLANK(LTDPCT),"B",LTDPCT)</f>
        <v>B</v>
      </c>
      <c r="H55" s="29"/>
    </row>
    <row r="56" spans="1:10" x14ac:dyDescent="0.2">
      <c r="A56" t="s">
        <v>204</v>
      </c>
      <c r="B56" s="29" t="str">
        <f>IF(STD="y",1,IF(STD="n",0,"B"))</f>
        <v>B</v>
      </c>
      <c r="H56" s="29"/>
    </row>
    <row r="57" spans="1:10" x14ac:dyDescent="0.2">
      <c r="A57" t="s">
        <v>205</v>
      </c>
      <c r="B57" s="28" t="str">
        <f>IF(ISBLANK(STDPCT),"B",STDPCT)</f>
        <v>B</v>
      </c>
      <c r="H57" s="29"/>
      <c r="J57" s="29"/>
    </row>
    <row r="58" spans="1:10" x14ac:dyDescent="0.2">
      <c r="A58" t="s">
        <v>206</v>
      </c>
      <c r="B58" s="29" t="str">
        <f>IF(HSA="y",1,IF(HSA="n",0,"B"))</f>
        <v>B</v>
      </c>
      <c r="H58" s="29"/>
      <c r="J58" s="29"/>
    </row>
    <row r="59" spans="1:10" x14ac:dyDescent="0.2">
      <c r="A59" t="s">
        <v>207</v>
      </c>
      <c r="B59" s="29" t="str">
        <f>IF(CAF="y",1,IF(CAF="n",0,"B"))</f>
        <v>B</v>
      </c>
      <c r="H59" s="30"/>
      <c r="J59" s="29"/>
    </row>
    <row r="60" spans="1:10" x14ac:dyDescent="0.2">
      <c r="A60" t="s">
        <v>208</v>
      </c>
      <c r="B60" s="29" t="str">
        <f>IF(DEF="y",1,IF(DEF="n",0,"B"))</f>
        <v>B</v>
      </c>
      <c r="H60" s="28"/>
      <c r="J60" s="29"/>
    </row>
    <row r="61" spans="1:10" x14ac:dyDescent="0.2">
      <c r="A61" s="20" t="s">
        <v>467</v>
      </c>
      <c r="B61" s="29" t="str">
        <f>IF(UnionPlan="y",1,IF(UnionPlan="n",0,"B"))</f>
        <v>B</v>
      </c>
      <c r="C61" s="20" t="s">
        <v>468</v>
      </c>
      <c r="H61" s="28"/>
      <c r="J61" s="29"/>
    </row>
    <row r="62" spans="1:10" x14ac:dyDescent="0.2">
      <c r="A62" t="s">
        <v>209</v>
      </c>
      <c r="B62" s="29" t="str">
        <f>IF(SEP="y",1,IF(SEP="n",0,"B"))</f>
        <v>B</v>
      </c>
      <c r="J62" s="29"/>
    </row>
    <row r="63" spans="1:10" x14ac:dyDescent="0.2">
      <c r="A63" t="s">
        <v>210</v>
      </c>
      <c r="B63" s="29" t="str">
        <f>IF(PSP="y",1,IF(PSP="n",0,"B"))</f>
        <v>B</v>
      </c>
      <c r="H63" s="30"/>
      <c r="J63" s="30"/>
    </row>
    <row r="64" spans="1:10" x14ac:dyDescent="0.2">
      <c r="A64" t="s">
        <v>211</v>
      </c>
      <c r="B64" s="29" t="str">
        <f>IF(MPP="y",1,IF(MPP="n",0,"B"))</f>
        <v>B</v>
      </c>
      <c r="H64" s="30"/>
      <c r="J64" s="28"/>
    </row>
    <row r="65" spans="1:8" x14ac:dyDescent="0.2">
      <c r="A65" t="s">
        <v>212</v>
      </c>
      <c r="B65" s="29" t="str">
        <f>IF(K401A="y",1,IF(K401A="n",0,"B"))</f>
        <v>B</v>
      </c>
      <c r="H65" s="30"/>
    </row>
    <row r="66" spans="1:8" x14ac:dyDescent="0.2">
      <c r="A66" t="s">
        <v>213</v>
      </c>
      <c r="B66" s="30" t="str">
        <f>IF(ISBLANK(K401DOL),"B",K401DOL)</f>
        <v>B</v>
      </c>
      <c r="H66" s="30"/>
    </row>
    <row r="67" spans="1:8" x14ac:dyDescent="0.2">
      <c r="A67" t="s">
        <v>214</v>
      </c>
      <c r="B67" s="28" t="str">
        <f>IF(ISBLANK(K401PCT),"B",K401PCT)</f>
        <v>B</v>
      </c>
      <c r="H67" s="30"/>
    </row>
    <row r="68" spans="1:8" x14ac:dyDescent="0.2">
      <c r="A68" t="s">
        <v>289</v>
      </c>
      <c r="B68" s="28" t="str">
        <f>IF(ISBLANK(VESTED),"B",VESTED)</f>
        <v>B</v>
      </c>
      <c r="H68" s="30"/>
    </row>
    <row r="69" spans="1:8" x14ac:dyDescent="0.2">
      <c r="A69" t="s">
        <v>291</v>
      </c>
      <c r="B69" s="29" t="str">
        <f>IF(COMB="y",1,IF(COMB="n",0,"B"))</f>
        <v>B</v>
      </c>
      <c r="H69" s="30"/>
    </row>
    <row r="70" spans="1:8" x14ac:dyDescent="0.2">
      <c r="A70" t="s">
        <v>390</v>
      </c>
      <c r="B70" s="29" t="str">
        <f>IF(Maternity="y",1,IF(Maternity="n",0,"B"))</f>
        <v>B</v>
      </c>
      <c r="C70" s="20" t="s">
        <v>487</v>
      </c>
      <c r="H70" s="30"/>
    </row>
    <row r="71" spans="1:8" x14ac:dyDescent="0.2">
      <c r="A71" t="s">
        <v>391</v>
      </c>
      <c r="B71" s="29" t="str">
        <f>IF(ISBLANK(Mat_Wk),"B",Mat_Wk)</f>
        <v>B</v>
      </c>
      <c r="H71" s="30"/>
    </row>
    <row r="72" spans="1:8" x14ac:dyDescent="0.2">
      <c r="A72" t="s">
        <v>392</v>
      </c>
      <c r="B72" s="29" t="str">
        <f>IF(ISBLANK(Mat_Pct),"B",Mat_Pct)</f>
        <v>B</v>
      </c>
      <c r="H72" s="30"/>
    </row>
    <row r="73" spans="1:8" x14ac:dyDescent="0.2">
      <c r="A73" t="s">
        <v>393</v>
      </c>
      <c r="B73" s="29" t="str">
        <f>IF(Mat_Match="y",1,IF(Mat_Match="n",0,"B"))</f>
        <v>B</v>
      </c>
      <c r="H73" s="30"/>
    </row>
    <row r="74" spans="1:8" x14ac:dyDescent="0.2">
      <c r="A74" t="s">
        <v>394</v>
      </c>
      <c r="B74" s="29" t="str">
        <f>IF(ISBLANK(Mat_Both),"B",Mat_Both)</f>
        <v>B</v>
      </c>
      <c r="H74" s="30"/>
    </row>
    <row r="75" spans="1:8" x14ac:dyDescent="0.2">
      <c r="A75" t="s">
        <v>395</v>
      </c>
      <c r="B75" s="29" t="str">
        <f>IF(COVID="y",1,IF(COVID="n",0,"B"))</f>
        <v>B</v>
      </c>
      <c r="H75" s="30"/>
    </row>
    <row r="76" spans="1:8" x14ac:dyDescent="0.2">
      <c r="A76" t="s">
        <v>396</v>
      </c>
      <c r="B76" s="29" t="str">
        <f>IF(ISBLANK(COVID_Wk),"B",COVID_Wk)</f>
        <v>B</v>
      </c>
      <c r="H76" s="30"/>
    </row>
    <row r="77" spans="1:8" x14ac:dyDescent="0.2">
      <c r="A77" t="s">
        <v>397</v>
      </c>
      <c r="B77" s="29" t="str">
        <f>IF(ISBLANK(COVID_Pct),"B",COVID_Pct)</f>
        <v>B</v>
      </c>
      <c r="H77" s="30"/>
    </row>
    <row r="78" spans="1:8" x14ac:dyDescent="0.2">
      <c r="A78" t="s">
        <v>292</v>
      </c>
      <c r="B78" s="28" t="str">
        <f>IF(ISBLANK(_WK1),"B",_WK1)</f>
        <v>B</v>
      </c>
      <c r="H78" s="30"/>
    </row>
    <row r="79" spans="1:8" x14ac:dyDescent="0.2">
      <c r="A79" t="s">
        <v>293</v>
      </c>
      <c r="B79" s="29" t="str">
        <f>IF(ISBLANK(_WK2),"B",_WK2)</f>
        <v>B</v>
      </c>
      <c r="H79" s="30"/>
    </row>
    <row r="80" spans="1:8" x14ac:dyDescent="0.2">
      <c r="A80" t="s">
        <v>294</v>
      </c>
      <c r="B80" s="29" t="str">
        <f>IF(ISBLANK(_WK3),"B",_WK3)</f>
        <v>B</v>
      </c>
      <c r="H80" s="30"/>
    </row>
    <row r="81" spans="1:8" x14ac:dyDescent="0.2">
      <c r="A81" t="s">
        <v>295</v>
      </c>
      <c r="B81" s="29" t="str">
        <f>IF(ISBLANK(_WK4),"B",_WK4)</f>
        <v>B</v>
      </c>
      <c r="H81" s="30"/>
    </row>
    <row r="82" spans="1:8" x14ac:dyDescent="0.2">
      <c r="A82" t="s">
        <v>296</v>
      </c>
      <c r="B82" s="29" t="str">
        <f>IF(ISBLANK(_WK5),"B",_WK5)</f>
        <v>B</v>
      </c>
      <c r="H82" s="30"/>
    </row>
    <row r="83" spans="1:8" x14ac:dyDescent="0.2">
      <c r="A83" t="s">
        <v>290</v>
      </c>
      <c r="B83" s="29" t="str">
        <f>IF(ISBLANK(VAC),"B",VAC)</f>
        <v>B</v>
      </c>
      <c r="H83" s="30"/>
    </row>
    <row r="84" spans="1:8" x14ac:dyDescent="0.2">
      <c r="A84" t="s">
        <v>297</v>
      </c>
      <c r="B84" s="29" t="str">
        <f>IF(ACCUM="y",1,IF(ACCUM="n",0,"B"))</f>
        <v>B</v>
      </c>
      <c r="H84" s="30"/>
    </row>
    <row r="85" spans="1:8" x14ac:dyDescent="0.2">
      <c r="A85" t="s">
        <v>298</v>
      </c>
      <c r="B85" s="29" t="str">
        <f>IF(ISBLANK(HOL),"B",HOL)</f>
        <v>B</v>
      </c>
    </row>
    <row r="86" spans="1:8" x14ac:dyDescent="0.2">
      <c r="A86" t="s">
        <v>299</v>
      </c>
      <c r="B86" s="29" t="str">
        <f>IF(SICK="y",1,IF(SICK="n",0,"B"))</f>
        <v>B</v>
      </c>
    </row>
    <row r="87" spans="1:8" x14ac:dyDescent="0.2">
      <c r="A87" t="s">
        <v>300</v>
      </c>
      <c r="B87" s="29" t="str">
        <f>IF(ISBLANK(SDAYS),"B",SDAYS)</f>
        <v>B</v>
      </c>
    </row>
    <row r="88" spans="1:8" x14ac:dyDescent="0.2">
      <c r="A88" t="s">
        <v>301</v>
      </c>
      <c r="B88" s="29" t="str">
        <f>IF(UNION="y",1,IF(UNION="n",0,"B"))</f>
        <v>B</v>
      </c>
    </row>
    <row r="89" spans="1:8" x14ac:dyDescent="0.2">
      <c r="A89" t="s">
        <v>470</v>
      </c>
      <c r="B89" s="29" t="str">
        <f>IF(WorkDay&gt;0,WorkDay,"B")</f>
        <v>B</v>
      </c>
      <c r="C89" s="20" t="s">
        <v>472</v>
      </c>
    </row>
    <row r="90" spans="1:8" x14ac:dyDescent="0.2">
      <c r="A90" t="s">
        <v>177</v>
      </c>
      <c r="B90" s="29" t="str">
        <f>IF(ISBLANK(OTRATE),"B",OTRATE)</f>
        <v>B</v>
      </c>
    </row>
    <row r="91" spans="1:8" x14ac:dyDescent="0.2">
      <c r="A91" t="s">
        <v>471</v>
      </c>
      <c r="B91" s="29" t="str">
        <f>IF(ISBLANK(DiffOT),"B",DiffOT)</f>
        <v>B</v>
      </c>
      <c r="C91" s="20" t="s">
        <v>473</v>
      </c>
    </row>
    <row r="92" spans="1:8" x14ac:dyDescent="0.2">
      <c r="A92" t="s">
        <v>178</v>
      </c>
      <c r="B92" s="29" t="str">
        <f>IF(ISBLANK(REPBASIS),"B",REPBASIS)</f>
        <v>B</v>
      </c>
    </row>
    <row r="93" spans="1:8" x14ac:dyDescent="0.2">
      <c r="A93" t="s">
        <v>179</v>
      </c>
      <c r="B93" s="28" t="str">
        <f>IF(ISBLANK(COMMIS),"B",COMMIS)</f>
        <v>B</v>
      </c>
    </row>
    <row r="94" spans="1:8" x14ac:dyDescent="0.2">
      <c r="A94" t="s">
        <v>302</v>
      </c>
      <c r="B94" s="29" t="str">
        <f>IF(ISBLANK(SHIFT2),"B",SHIFT2)</f>
        <v>B</v>
      </c>
    </row>
    <row r="95" spans="1:8" x14ac:dyDescent="0.2">
      <c r="A95" t="s">
        <v>303</v>
      </c>
      <c r="B95" s="29" t="str">
        <f>IF(ISBLANK(SHIFT3),"B",SHIFT3)</f>
        <v>B</v>
      </c>
    </row>
    <row r="96" spans="1:8" x14ac:dyDescent="0.2">
      <c r="A96" t="s">
        <v>305</v>
      </c>
      <c r="B96" s="29" t="str">
        <f>IF(VPS&gt;0,VPS,"B")</f>
        <v>B</v>
      </c>
    </row>
    <row r="97" spans="1:2" x14ac:dyDescent="0.2">
      <c r="A97" t="s">
        <v>306</v>
      </c>
      <c r="B97" s="29" t="str">
        <f>IF(VPB&gt;0,VPB,"B")</f>
        <v>B</v>
      </c>
    </row>
    <row r="98" spans="1:2" x14ac:dyDescent="0.2">
      <c r="A98" t="s">
        <v>307</v>
      </c>
      <c r="B98" s="29" t="str">
        <f>IF(VPT&gt;0,VPT,"B")</f>
        <v>B</v>
      </c>
    </row>
    <row r="99" spans="1:2" x14ac:dyDescent="0.2">
      <c r="A99" t="s">
        <v>114</v>
      </c>
      <c r="B99" s="29" t="str">
        <f>IF(GMS&gt;0,GMS,"B")</f>
        <v>B</v>
      </c>
    </row>
    <row r="100" spans="1:2" x14ac:dyDescent="0.2">
      <c r="A100" t="s">
        <v>128</v>
      </c>
      <c r="B100" s="29" t="str">
        <f>IF(GMB&gt;0,GMB,"B")</f>
        <v>B</v>
      </c>
    </row>
    <row r="101" spans="1:2" x14ac:dyDescent="0.2">
      <c r="A101" t="s">
        <v>304</v>
      </c>
      <c r="B101" s="29" t="str">
        <f>IF(GMT&gt;0,GMT,"B")</f>
        <v>B</v>
      </c>
    </row>
    <row r="102" spans="1:2" x14ac:dyDescent="0.2">
      <c r="A102" t="s">
        <v>129</v>
      </c>
      <c r="B102" s="29" t="str">
        <f>IF(GMVPS&gt;0,GMVPS,"B")</f>
        <v>B</v>
      </c>
    </row>
    <row r="103" spans="1:2" x14ac:dyDescent="0.2">
      <c r="A103" t="s">
        <v>130</v>
      </c>
      <c r="B103" s="29" t="str">
        <f>IF(GMVPB&gt;0,GMVPB,"B")</f>
        <v>B</v>
      </c>
    </row>
    <row r="104" spans="1:2" x14ac:dyDescent="0.2">
      <c r="A104" t="s">
        <v>308</v>
      </c>
      <c r="B104" s="29" t="str">
        <f>IF(GMVPT&gt;0,GMVPT,"B")</f>
        <v>B</v>
      </c>
    </row>
    <row r="105" spans="1:2" x14ac:dyDescent="0.2">
      <c r="A105" t="s">
        <v>131</v>
      </c>
      <c r="B105" s="29" t="str">
        <f>IF(BM1S&gt;0,BM1S,"B")</f>
        <v>B</v>
      </c>
    </row>
    <row r="106" spans="1:2" x14ac:dyDescent="0.2">
      <c r="A106" t="s">
        <v>132</v>
      </c>
      <c r="B106" s="29" t="str">
        <f>IF(BM1B&gt;0,BM1B,"B")</f>
        <v>B</v>
      </c>
    </row>
    <row r="107" spans="1:2" x14ac:dyDescent="0.2">
      <c r="A107" t="s">
        <v>309</v>
      </c>
      <c r="B107" s="29" t="str">
        <f>IF(BM1T&gt;0,BM1T,"B")</f>
        <v>B</v>
      </c>
    </row>
    <row r="108" spans="1:2" x14ac:dyDescent="0.2">
      <c r="A108" t="s">
        <v>133</v>
      </c>
      <c r="B108" s="29" t="str">
        <f>IF(MGRS&gt;0,MGRS,"B")</f>
        <v>B</v>
      </c>
    </row>
    <row r="109" spans="1:2" x14ac:dyDescent="0.2">
      <c r="A109" t="s">
        <v>134</v>
      </c>
      <c r="B109" s="29" t="str">
        <f>IF(MGRB&gt;0,MGRB,"B")</f>
        <v>B</v>
      </c>
    </row>
    <row r="110" spans="1:2" x14ac:dyDescent="0.2">
      <c r="A110" t="s">
        <v>310</v>
      </c>
      <c r="B110" s="29" t="str">
        <f>IF(MGRT&gt;0,MGRT,"B")</f>
        <v>B</v>
      </c>
    </row>
    <row r="111" spans="1:2" x14ac:dyDescent="0.2">
      <c r="A111" t="s">
        <v>135</v>
      </c>
      <c r="B111" s="29" t="str">
        <f>IF(SHIFTS&gt;0,SHIFTS,"B")</f>
        <v>B</v>
      </c>
    </row>
    <row r="112" spans="1:2" x14ac:dyDescent="0.2">
      <c r="A112" t="s">
        <v>136</v>
      </c>
      <c r="B112" s="29" t="str">
        <f>IF(SHIFTB&gt;0,SHIFTB,"B")</f>
        <v>B</v>
      </c>
    </row>
    <row r="113" spans="1:2" x14ac:dyDescent="0.2">
      <c r="A113" t="s">
        <v>311</v>
      </c>
      <c r="B113" s="29" t="str">
        <f>IF(SHIFTT&gt;0,SHIFTT,"B")</f>
        <v>B</v>
      </c>
    </row>
    <row r="114" spans="1:2" x14ac:dyDescent="0.2">
      <c r="A114" t="s">
        <v>137</v>
      </c>
      <c r="B114" s="29" t="str">
        <f>IF(PRODS&gt;0,PRODS,"B")</f>
        <v>B</v>
      </c>
    </row>
    <row r="115" spans="1:2" x14ac:dyDescent="0.2">
      <c r="A115" t="s">
        <v>138</v>
      </c>
      <c r="B115" s="29" t="str">
        <f>IF(PRODB&gt;0,PRODB,"B")</f>
        <v>B</v>
      </c>
    </row>
    <row r="116" spans="1:2" x14ac:dyDescent="0.2">
      <c r="A116" t="s">
        <v>312</v>
      </c>
      <c r="B116" s="29" t="str">
        <f>IF(PRODT&gt;0,PRODT,"B")</f>
        <v>B</v>
      </c>
    </row>
    <row r="117" spans="1:2" x14ac:dyDescent="0.2">
      <c r="A117" t="s">
        <v>139</v>
      </c>
      <c r="B117" s="29" t="str">
        <f>IF(SERS&gt;0,SERS,"B")</f>
        <v>B</v>
      </c>
    </row>
    <row r="118" spans="1:2" x14ac:dyDescent="0.2">
      <c r="A118" t="s">
        <v>140</v>
      </c>
      <c r="B118" s="29" t="str">
        <f>IF(SERB&gt;0,SERB,"B")</f>
        <v>B</v>
      </c>
    </row>
    <row r="119" spans="1:2" x14ac:dyDescent="0.2">
      <c r="A119" t="s">
        <v>313</v>
      </c>
      <c r="B119" s="29" t="str">
        <f>IF(SERT&gt;0,SERT,"B")</f>
        <v>B</v>
      </c>
    </row>
    <row r="120" spans="1:2" x14ac:dyDescent="0.2">
      <c r="A120" t="s">
        <v>320</v>
      </c>
      <c r="B120" s="29" t="str">
        <f>IF(SAFETYS&gt;0,SAFETYS,"B")</f>
        <v>B</v>
      </c>
    </row>
    <row r="121" spans="1:2" x14ac:dyDescent="0.2">
      <c r="A121" t="s">
        <v>321</v>
      </c>
      <c r="B121" s="29" t="str">
        <f>IF(SAFETYB&gt;0,SAFETYB,"B")</f>
        <v>B</v>
      </c>
    </row>
    <row r="122" spans="1:2" x14ac:dyDescent="0.2">
      <c r="A122" t="s">
        <v>322</v>
      </c>
      <c r="B122" s="29" t="str">
        <f>IF(SAFETYT&gt;0,SAFETYT,"B")</f>
        <v>B</v>
      </c>
    </row>
    <row r="123" spans="1:2" x14ac:dyDescent="0.2">
      <c r="A123" t="s">
        <v>141</v>
      </c>
      <c r="B123" s="29" t="str">
        <f>IF(SUPRS&gt;0,SUPRS,"B")</f>
        <v>B</v>
      </c>
    </row>
    <row r="124" spans="1:2" x14ac:dyDescent="0.2">
      <c r="A124" t="s">
        <v>142</v>
      </c>
      <c r="B124" s="29" t="str">
        <f>IF(SUPRB&gt;0,SUPRB,"B")</f>
        <v>B</v>
      </c>
    </row>
    <row r="125" spans="1:2" x14ac:dyDescent="0.2">
      <c r="A125" t="s">
        <v>314</v>
      </c>
      <c r="B125" s="29" t="str">
        <f>IF(SUPRT&gt;0,SUPRT,"B")</f>
        <v>B</v>
      </c>
    </row>
    <row r="126" spans="1:2" x14ac:dyDescent="0.2">
      <c r="A126" t="s">
        <v>143</v>
      </c>
      <c r="B126" s="29" t="str">
        <f>IF(ENGRS&gt;0,ENGRS,"B")</f>
        <v>B</v>
      </c>
    </row>
    <row r="127" spans="1:2" x14ac:dyDescent="0.2">
      <c r="A127" t="s">
        <v>144</v>
      </c>
      <c r="B127" s="29" t="str">
        <f>IF(ENGRB&gt;0,ENGRB,"B")</f>
        <v>B</v>
      </c>
    </row>
    <row r="128" spans="1:2" x14ac:dyDescent="0.2">
      <c r="A128" t="s">
        <v>315</v>
      </c>
      <c r="B128" s="29" t="str">
        <f>IF(ENGRT&gt;0,ENGRT,"B")</f>
        <v>B</v>
      </c>
    </row>
    <row r="129" spans="1:4" x14ac:dyDescent="0.2">
      <c r="A129" t="s">
        <v>113</v>
      </c>
      <c r="B129" s="29" t="str">
        <f>IF(HRS&gt;0,HRS,"B")</f>
        <v>B</v>
      </c>
    </row>
    <row r="130" spans="1:4" x14ac:dyDescent="0.2">
      <c r="A130" t="s">
        <v>145</v>
      </c>
      <c r="B130" s="29" t="str">
        <f>IF(HRB&gt;0,HRB,"B")</f>
        <v>B</v>
      </c>
    </row>
    <row r="131" spans="1:4" x14ac:dyDescent="0.2">
      <c r="A131" t="s">
        <v>316</v>
      </c>
      <c r="B131" s="29" t="str">
        <f>IF(HRT&gt;0,HRT,"B")</f>
        <v>B</v>
      </c>
    </row>
    <row r="132" spans="1:4" x14ac:dyDescent="0.2">
      <c r="A132" t="s">
        <v>146</v>
      </c>
      <c r="B132" s="29" t="str">
        <f>IF(OFFS&gt;0,OFFS,"B")</f>
        <v>B</v>
      </c>
    </row>
    <row r="133" spans="1:4" x14ac:dyDescent="0.2">
      <c r="A133" t="s">
        <v>147</v>
      </c>
      <c r="B133" s="29" t="str">
        <f>IF(OFFB&gt;0,OFFB,"B")</f>
        <v>B</v>
      </c>
    </row>
    <row r="134" spans="1:4" x14ac:dyDescent="0.2">
      <c r="A134" t="s">
        <v>317</v>
      </c>
      <c r="B134" s="29" t="str">
        <f>IF(OFFT&gt;0,OFFT,"B")</f>
        <v>B</v>
      </c>
    </row>
    <row r="135" spans="1:4" x14ac:dyDescent="0.2">
      <c r="A135" t="s">
        <v>148</v>
      </c>
      <c r="B135" s="29" t="str">
        <f>IF(SMGRS&gt;0,SMGRS,"B")</f>
        <v>B</v>
      </c>
    </row>
    <row r="136" spans="1:4" x14ac:dyDescent="0.2">
      <c r="A136" t="s">
        <v>149</v>
      </c>
      <c r="B136" s="29" t="str">
        <f>IF(SMGRB&gt;0,SMGRB,"B")</f>
        <v>B</v>
      </c>
    </row>
    <row r="137" spans="1:4" x14ac:dyDescent="0.2">
      <c r="A137" t="s">
        <v>318</v>
      </c>
      <c r="B137" s="29" t="str">
        <f>IF(SMGRT&gt;0,SMGRT,"B")</f>
        <v>B</v>
      </c>
    </row>
    <row r="138" spans="1:4" x14ac:dyDescent="0.2">
      <c r="A138" t="s">
        <v>150</v>
      </c>
      <c r="B138" s="29" t="str">
        <f>IF(REPS&gt;0,REPS,"B")</f>
        <v>B</v>
      </c>
    </row>
    <row r="139" spans="1:4" x14ac:dyDescent="0.2">
      <c r="A139" t="s">
        <v>151</v>
      </c>
      <c r="B139" s="29" t="str">
        <f>IF(REPB&gt;0,REPB,"B")</f>
        <v>B</v>
      </c>
    </row>
    <row r="140" spans="1:4" x14ac:dyDescent="0.2">
      <c r="A140" t="s">
        <v>319</v>
      </c>
      <c r="B140" s="29" t="str">
        <f>IF(REPT&gt;0,REPT,"B")</f>
        <v>B</v>
      </c>
    </row>
    <row r="141" spans="1:4" x14ac:dyDescent="0.2">
      <c r="A141" t="s">
        <v>152</v>
      </c>
      <c r="B141" s="29" t="str">
        <f>IF(ROUTE&gt;0,ROUTE,"B")</f>
        <v>B</v>
      </c>
    </row>
    <row r="142" spans="1:4" x14ac:dyDescent="0.2">
      <c r="A142" t="s">
        <v>153</v>
      </c>
      <c r="B142" s="29" t="str">
        <f>IF(ROUTEA&gt;0,ROUTEA,"B")</f>
        <v>B</v>
      </c>
    </row>
    <row r="143" spans="1:4" x14ac:dyDescent="0.2">
      <c r="A143" t="s">
        <v>154</v>
      </c>
      <c r="B143" s="29" t="str">
        <f>IF(ROUTEB="y",1,IF(ROUTEB="n",0,"B"))</f>
        <v>B</v>
      </c>
    </row>
    <row r="144" spans="1:4" x14ac:dyDescent="0.2">
      <c r="A144" t="s">
        <v>155</v>
      </c>
      <c r="B144" s="29" t="str">
        <f>IF(ROUTEC&gt;0,ROUTEC,"B")</f>
        <v>B</v>
      </c>
      <c r="D144" s="29"/>
    </row>
    <row r="145" spans="1:2" x14ac:dyDescent="0.2">
      <c r="A145" t="s">
        <v>156</v>
      </c>
      <c r="B145" s="29" t="str">
        <f>IF(ROUTED&gt;0,ROUTED,"B")</f>
        <v>B</v>
      </c>
    </row>
    <row r="146" spans="1:2" x14ac:dyDescent="0.2">
      <c r="A146" t="s">
        <v>157</v>
      </c>
      <c r="B146" s="29" t="str">
        <f>IF(MECH&gt;0,MECH,"B")</f>
        <v>B</v>
      </c>
    </row>
    <row r="147" spans="1:2" x14ac:dyDescent="0.2">
      <c r="A147" t="s">
        <v>158</v>
      </c>
      <c r="B147" s="29" t="str">
        <f>IF(MECHA&gt;0,MECHA,"B")</f>
        <v>B</v>
      </c>
    </row>
    <row r="148" spans="1:2" x14ac:dyDescent="0.2">
      <c r="A148" t="s">
        <v>159</v>
      </c>
      <c r="B148" s="29" t="str">
        <f>IF(MECHB="y",1,IF(MECHB="n",0,"B"))</f>
        <v>B</v>
      </c>
    </row>
    <row r="149" spans="1:2" x14ac:dyDescent="0.2">
      <c r="A149" t="s">
        <v>160</v>
      </c>
      <c r="B149" s="29" t="str">
        <f>IF(MECHC&gt;0,MECHC,"B")</f>
        <v>B</v>
      </c>
    </row>
    <row r="150" spans="1:2" x14ac:dyDescent="0.2">
      <c r="A150" t="s">
        <v>161</v>
      </c>
      <c r="B150" s="29" t="str">
        <f>IF(MECHD&gt;0,MECHD,"B")</f>
        <v>B</v>
      </c>
    </row>
    <row r="151" spans="1:2" x14ac:dyDescent="0.2">
      <c r="A151" t="s">
        <v>162</v>
      </c>
      <c r="B151" s="29" t="str">
        <f>IF(PRODN1&gt;0,PRODN1,"B")</f>
        <v>B</v>
      </c>
    </row>
    <row r="152" spans="1:2" x14ac:dyDescent="0.2">
      <c r="A152" t="s">
        <v>163</v>
      </c>
      <c r="B152" s="29" t="str">
        <f>IF(PRODN1A&gt;0,PRODN1A,"B")</f>
        <v>B</v>
      </c>
    </row>
    <row r="153" spans="1:2" x14ac:dyDescent="0.2">
      <c r="A153" t="s">
        <v>164</v>
      </c>
      <c r="B153" s="29" t="str">
        <f>IF(PRODN1B="y",1,IF(PRODN1B="n",0,"B"))</f>
        <v>B</v>
      </c>
    </row>
    <row r="154" spans="1:2" x14ac:dyDescent="0.2">
      <c r="A154" t="s">
        <v>165</v>
      </c>
      <c r="B154" s="29" t="str">
        <f>IF(PRODN1C&gt;0,PRODN1C,"B")</f>
        <v>B</v>
      </c>
    </row>
    <row r="155" spans="1:2" x14ac:dyDescent="0.2">
      <c r="A155" t="s">
        <v>166</v>
      </c>
      <c r="B155" s="29" t="str">
        <f>IF(PRODN1D&gt;0,PRODN1D,"B")</f>
        <v>B</v>
      </c>
    </row>
    <row r="156" spans="1:2" x14ac:dyDescent="0.2">
      <c r="A156" t="s">
        <v>167</v>
      </c>
      <c r="B156" s="29" t="str">
        <f>IF(PRODN2&gt;0,PRODN2,"B")</f>
        <v>B</v>
      </c>
    </row>
    <row r="157" spans="1:2" x14ac:dyDescent="0.2">
      <c r="A157" t="s">
        <v>168</v>
      </c>
      <c r="B157" s="29" t="str">
        <f>IF(PRODN2A&gt;0,PRODN2A,"B")</f>
        <v>B</v>
      </c>
    </row>
    <row r="158" spans="1:2" x14ac:dyDescent="0.2">
      <c r="A158" t="s">
        <v>169</v>
      </c>
      <c r="B158" s="29" t="str">
        <f>IF(PRODN2B="y",1,IF(PRODN2B="n",0,"B"))</f>
        <v>B</v>
      </c>
    </row>
    <row r="159" spans="1:2" x14ac:dyDescent="0.2">
      <c r="A159" t="s">
        <v>170</v>
      </c>
      <c r="B159" s="29" t="str">
        <f>IF(PRODN2C&gt;0,PRODN2C,"B")</f>
        <v>B</v>
      </c>
    </row>
    <row r="160" spans="1:2" x14ac:dyDescent="0.2">
      <c r="A160" t="s">
        <v>171</v>
      </c>
      <c r="B160" s="29" t="str">
        <f>IF(PRODN2D&gt;0,PRODN2D,"B")</f>
        <v>B</v>
      </c>
    </row>
    <row r="161" spans="1:3" x14ac:dyDescent="0.2">
      <c r="A161" t="s">
        <v>172</v>
      </c>
      <c r="B161" s="29" t="str">
        <f>IF(PRODN3&gt;0,PRODN3,"B")</f>
        <v>B</v>
      </c>
    </row>
    <row r="162" spans="1:3" x14ac:dyDescent="0.2">
      <c r="A162" t="s">
        <v>173</v>
      </c>
      <c r="B162" s="29" t="str">
        <f>IF(PRODN3A&gt;0,PRODN3A,"B")</f>
        <v>B</v>
      </c>
    </row>
    <row r="163" spans="1:3" x14ac:dyDescent="0.2">
      <c r="A163" t="s">
        <v>174</v>
      </c>
      <c r="B163" s="29" t="str">
        <f>IF(PRODN3B="y",1,IF(PRODN3B="n",0,"B"))</f>
        <v>B</v>
      </c>
    </row>
    <row r="164" spans="1:3" x14ac:dyDescent="0.2">
      <c r="A164" t="s">
        <v>175</v>
      </c>
      <c r="B164" s="29" t="str">
        <f>IF(PRODN3C&gt;0,PRODN3C,"B")</f>
        <v>B</v>
      </c>
    </row>
    <row r="165" spans="1:3" x14ac:dyDescent="0.2">
      <c r="A165" t="s">
        <v>176</v>
      </c>
      <c r="B165" s="29" t="str">
        <f>IF(PRODN3D&gt;0,PRODN3D,"B")</f>
        <v>B</v>
      </c>
    </row>
    <row r="166" spans="1:3" x14ac:dyDescent="0.2">
      <c r="A166" t="s">
        <v>378</v>
      </c>
      <c r="B166" s="29">
        <f>IF(STEPS="y",1,0)</f>
        <v>0</v>
      </c>
    </row>
    <row r="167" spans="1:3" x14ac:dyDescent="0.2">
      <c r="A167" t="s">
        <v>435</v>
      </c>
      <c r="B167" s="29">
        <f>IF(Q32_a="y",1,0)</f>
        <v>0</v>
      </c>
      <c r="C167" s="116" t="s">
        <v>474</v>
      </c>
    </row>
    <row r="168" spans="1:3" x14ac:dyDescent="0.2">
      <c r="A168" t="s">
        <v>436</v>
      </c>
      <c r="B168" s="29">
        <f>IF(Q32_b="y",1,0)</f>
        <v>0</v>
      </c>
    </row>
    <row r="169" spans="1:3" x14ac:dyDescent="0.2">
      <c r="A169" t="s">
        <v>437</v>
      </c>
      <c r="B169" s="29">
        <f>IF(Q32_c="y",1,0)</f>
        <v>0</v>
      </c>
    </row>
    <row r="170" spans="1:3" x14ac:dyDescent="0.2">
      <c r="A170" t="s">
        <v>438</v>
      </c>
      <c r="B170" s="29">
        <f>IF(Q32_d="y",1,0)</f>
        <v>0</v>
      </c>
    </row>
    <row r="171" spans="1:3" x14ac:dyDescent="0.2">
      <c r="A171" t="s">
        <v>439</v>
      </c>
      <c r="B171" s="29">
        <f>IF(Q32_e="y",1,0)</f>
        <v>0</v>
      </c>
    </row>
    <row r="172" spans="1:3" x14ac:dyDescent="0.2">
      <c r="A172" t="s">
        <v>440</v>
      </c>
      <c r="B172" s="29">
        <f>IF(Q32_f="y",1,0)</f>
        <v>0</v>
      </c>
    </row>
    <row r="173" spans="1:3" x14ac:dyDescent="0.2">
      <c r="A173" t="s">
        <v>441</v>
      </c>
      <c r="B173" s="29">
        <f>IF(Q32_g="y",1,0)</f>
        <v>0</v>
      </c>
    </row>
    <row r="174" spans="1:3" x14ac:dyDescent="0.2">
      <c r="A174" t="s">
        <v>442</v>
      </c>
      <c r="B174" s="29">
        <f>IF(Q32_h="y",1,0)</f>
        <v>0</v>
      </c>
    </row>
    <row r="175" spans="1:3" x14ac:dyDescent="0.2">
      <c r="A175" t="s">
        <v>443</v>
      </c>
      <c r="B175" s="29">
        <f>IF(Q32_i="y",1,0)</f>
        <v>0</v>
      </c>
    </row>
    <row r="176" spans="1:3" x14ac:dyDescent="0.2">
      <c r="A176" t="s">
        <v>444</v>
      </c>
      <c r="B176" s="29">
        <f>IF(Q32_j="y",1,0)</f>
        <v>0</v>
      </c>
    </row>
    <row r="177" spans="1:3" x14ac:dyDescent="0.2">
      <c r="A177" t="s">
        <v>445</v>
      </c>
      <c r="B177" s="29">
        <f>IF(Q32_k="y",1,0)</f>
        <v>0</v>
      </c>
    </row>
    <row r="178" spans="1:3" x14ac:dyDescent="0.2">
      <c r="A178" s="20" t="s">
        <v>475</v>
      </c>
      <c r="B178" s="29">
        <f>IF(Q32_l="y",1,0)</f>
        <v>0</v>
      </c>
      <c r="C178" s="20" t="s">
        <v>476</v>
      </c>
    </row>
    <row r="179" spans="1:3" x14ac:dyDescent="0.2">
      <c r="A179" s="20" t="s">
        <v>446</v>
      </c>
      <c r="B179" s="29">
        <f>IF(Q32_m="y",1,0)</f>
        <v>0</v>
      </c>
    </row>
    <row r="180" spans="1:3" x14ac:dyDescent="0.2">
      <c r="A180" s="20" t="s">
        <v>447</v>
      </c>
      <c r="B180" s="29">
        <f>IF(Q32_n="y",1,0)</f>
        <v>0</v>
      </c>
    </row>
    <row r="181" spans="1:3" x14ac:dyDescent="0.2">
      <c r="A181" s="20" t="s">
        <v>449</v>
      </c>
      <c r="B181" s="29">
        <f>IF(Q32_o="y",1,0)</f>
        <v>0</v>
      </c>
    </row>
    <row r="182" spans="1:3" x14ac:dyDescent="0.2">
      <c r="A182" t="s">
        <v>448</v>
      </c>
      <c r="B182" t="str">
        <f>IF(ISBLANK(Q32_Other),"B",Q32_Other)</f>
        <v>B</v>
      </c>
    </row>
    <row r="183" spans="1:3" x14ac:dyDescent="0.2">
      <c r="A183" t="s">
        <v>478</v>
      </c>
      <c r="B183" s="29" t="str">
        <f>IF(ISBLANK(RANK_LEAD),"B",RANK_LEAD)</f>
        <v>B</v>
      </c>
      <c r="C183" s="116" t="s">
        <v>477</v>
      </c>
    </row>
    <row r="184" spans="1:3" x14ac:dyDescent="0.2">
      <c r="A184" t="s">
        <v>479</v>
      </c>
      <c r="B184" s="29" t="str">
        <f>IF(ISBLANK(RANK_RECRUIT),"B",RANK_RECRUIT)</f>
        <v>B</v>
      </c>
    </row>
    <row r="185" spans="1:3" x14ac:dyDescent="0.2">
      <c r="A185" t="s">
        <v>480</v>
      </c>
      <c r="B185" s="29" t="str">
        <f>IF(ISBLANK(RANK_RETAIN),"B",RANK_RETAIN)</f>
        <v>B</v>
      </c>
    </row>
    <row r="186" spans="1:3" x14ac:dyDescent="0.2">
      <c r="A186" t="s">
        <v>481</v>
      </c>
      <c r="B186" s="29" t="str">
        <f>IF(ISBLANK(RANK_ERG),"B",RANK_ERG)</f>
        <v>B</v>
      </c>
    </row>
    <row r="187" spans="1:3" x14ac:dyDescent="0.2">
      <c r="A187" t="s">
        <v>482</v>
      </c>
      <c r="B187" s="29" t="str">
        <f>IF(ISBLANK(RANK_ACTVITY),"B",RANK_ACTVITY)</f>
        <v>B</v>
      </c>
    </row>
    <row r="188" spans="1:3" x14ac:dyDescent="0.2">
      <c r="A188" t="s">
        <v>483</v>
      </c>
      <c r="B188" s="29" t="str">
        <f>IF(ISBLANK(RANK_TRAIN),"B",RANK_TRAIN)</f>
        <v>B</v>
      </c>
    </row>
    <row r="189" spans="1:3" x14ac:dyDescent="0.2">
      <c r="A189" t="s">
        <v>379</v>
      </c>
      <c r="B189" s="29" t="str">
        <f>IF(ISBLANK(CULTURE),"B",CULTURE)</f>
        <v>B</v>
      </c>
    </row>
    <row r="190" spans="1:3" x14ac:dyDescent="0.2">
      <c r="A190" t="s">
        <v>380</v>
      </c>
      <c r="B190" t="str">
        <f>IF(ISBLANK(IMPACT),"B",IMPACT)</f>
        <v>B</v>
      </c>
      <c r="C190" s="20" t="s">
        <v>560</v>
      </c>
    </row>
    <row r="191" spans="1:3" x14ac:dyDescent="0.2">
      <c r="A191" s="20" t="s">
        <v>495</v>
      </c>
      <c r="B191" s="29">
        <f>IF(GENDER="y",1,0)</f>
        <v>0</v>
      </c>
      <c r="C191" s="20" t="s">
        <v>559</v>
      </c>
    </row>
    <row r="192" spans="1:3" x14ac:dyDescent="0.2">
      <c r="A192" s="20" t="s">
        <v>497</v>
      </c>
      <c r="B192" s="29">
        <f>IF(GENDER_A="y",1,0)</f>
        <v>0</v>
      </c>
    </row>
    <row r="193" spans="1:2" x14ac:dyDescent="0.2">
      <c r="A193" s="20" t="s">
        <v>498</v>
      </c>
      <c r="B193" s="29">
        <f>IF(GENDER_B="y",1,0)</f>
        <v>0</v>
      </c>
    </row>
    <row r="194" spans="1:2" x14ac:dyDescent="0.2">
      <c r="A194" s="20" t="s">
        <v>501</v>
      </c>
      <c r="B194" s="29">
        <f>IF(RACE="y",1,0)</f>
        <v>0</v>
      </c>
    </row>
    <row r="195" spans="1:2" x14ac:dyDescent="0.2">
      <c r="A195" s="20" t="s">
        <v>504</v>
      </c>
      <c r="B195" s="29">
        <f>IF(RACE_A="y",1,0)</f>
        <v>0</v>
      </c>
    </row>
    <row r="196" spans="1:2" x14ac:dyDescent="0.2">
      <c r="A196" s="20" t="s">
        <v>505</v>
      </c>
      <c r="B196" s="29">
        <f>IF(RACE_B="y",1,0)</f>
        <v>0</v>
      </c>
    </row>
    <row r="197" spans="1:2" x14ac:dyDescent="0.2">
      <c r="A197" s="20" t="s">
        <v>538</v>
      </c>
      <c r="B197" s="29">
        <f>IF(EmpPrac_a="y",1,0)</f>
        <v>0</v>
      </c>
    </row>
    <row r="198" spans="1:2" x14ac:dyDescent="0.2">
      <c r="A198" s="20" t="s">
        <v>539</v>
      </c>
      <c r="B198" s="29">
        <f>IF(EmpPrac_b="y",1,0)</f>
        <v>0</v>
      </c>
    </row>
    <row r="199" spans="1:2" x14ac:dyDescent="0.2">
      <c r="A199" s="20" t="s">
        <v>540</v>
      </c>
      <c r="B199" s="29">
        <f>IF(EmpPrac_c="y",1,0)</f>
        <v>0</v>
      </c>
    </row>
    <row r="200" spans="1:2" x14ac:dyDescent="0.2">
      <c r="A200" s="20" t="s">
        <v>541</v>
      </c>
      <c r="B200" s="29">
        <f>IF(EmpPrac_d="y",1,0)</f>
        <v>0</v>
      </c>
    </row>
    <row r="201" spans="1:2" x14ac:dyDescent="0.2">
      <c r="A201" s="20" t="s">
        <v>542</v>
      </c>
      <c r="B201" s="29">
        <f>IF(EmpPrac_e="y",1,0)</f>
        <v>0</v>
      </c>
    </row>
    <row r="202" spans="1:2" x14ac:dyDescent="0.2">
      <c r="A202" s="20" t="s">
        <v>543</v>
      </c>
      <c r="B202" s="29">
        <f>IF(SUM(B197:B201)&gt;0,0,1)</f>
        <v>1</v>
      </c>
    </row>
    <row r="203" spans="1:2" x14ac:dyDescent="0.2">
      <c r="A203" s="20" t="s">
        <v>544</v>
      </c>
      <c r="B203" s="29">
        <f>IF(EmpSat_a="y",1,0)</f>
        <v>0</v>
      </c>
    </row>
    <row r="204" spans="1:2" x14ac:dyDescent="0.2">
      <c r="A204" s="20" t="s">
        <v>545</v>
      </c>
      <c r="B204" s="29">
        <f>IF(EmpSat_b="y",1,0)</f>
        <v>0</v>
      </c>
    </row>
    <row r="205" spans="1:2" x14ac:dyDescent="0.2">
      <c r="A205" s="20" t="s">
        <v>546</v>
      </c>
      <c r="B205" s="29">
        <f>IF(EmpSat_c="y",1,0)</f>
        <v>0</v>
      </c>
    </row>
    <row r="206" spans="1:2" x14ac:dyDescent="0.2">
      <c r="A206" s="20" t="s">
        <v>547</v>
      </c>
      <c r="B206" s="29">
        <f>IF(SUM(B203:B205)&gt;0,0,1)</f>
        <v>1</v>
      </c>
    </row>
    <row r="207" spans="1:2" x14ac:dyDescent="0.2">
      <c r="A207" s="20" t="s">
        <v>548</v>
      </c>
      <c r="B207" s="29">
        <f>IF(EmpSat_e="y",1,0)</f>
        <v>0</v>
      </c>
    </row>
    <row r="208" spans="1:2" x14ac:dyDescent="0.2">
      <c r="A208" s="20" t="s">
        <v>549</v>
      </c>
      <c r="B208" s="29">
        <f>IF(WrkHrs_a="y",1,0)</f>
        <v>0</v>
      </c>
    </row>
    <row r="209" spans="1:4" x14ac:dyDescent="0.2">
      <c r="A209" s="20" t="s">
        <v>550</v>
      </c>
      <c r="B209" s="29">
        <f>IF(WrkHrs_b="y",1,0)</f>
        <v>0</v>
      </c>
    </row>
    <row r="210" spans="1:4" x14ac:dyDescent="0.2">
      <c r="A210" s="20" t="s">
        <v>551</v>
      </c>
      <c r="B210" s="29">
        <f>IF(WrkHrs_c="y",1,0)</f>
        <v>0</v>
      </c>
    </row>
    <row r="211" spans="1:4" x14ac:dyDescent="0.2">
      <c r="A211" s="20" t="s">
        <v>552</v>
      </c>
      <c r="B211" s="29">
        <f>IF(WrkHrs_d="y",1,0)</f>
        <v>0</v>
      </c>
    </row>
    <row r="212" spans="1:4" x14ac:dyDescent="0.2">
      <c r="A212" s="20" t="s">
        <v>553</v>
      </c>
      <c r="B212" s="29">
        <f>IF(WrkHrs_e="y",1,0)</f>
        <v>0</v>
      </c>
    </row>
    <row r="213" spans="1:4" x14ac:dyDescent="0.2">
      <c r="A213" s="20" t="s">
        <v>554</v>
      </c>
      <c r="B213" s="29">
        <f>IF(WrkHrs_f="y",1,0)</f>
        <v>0</v>
      </c>
    </row>
    <row r="214" spans="1:4" x14ac:dyDescent="0.2">
      <c r="A214" s="20" t="s">
        <v>555</v>
      </c>
      <c r="B214" s="29">
        <f>IF(WrkHrs_g="y",1,0)</f>
        <v>0</v>
      </c>
    </row>
    <row r="215" spans="1:4" x14ac:dyDescent="0.2">
      <c r="A215" s="20" t="s">
        <v>556</v>
      </c>
      <c r="B215" s="29">
        <f>IF(WrkHrs_h="y",1,0)</f>
        <v>0</v>
      </c>
    </row>
    <row r="216" spans="1:4" x14ac:dyDescent="0.2">
      <c r="A216" s="20" t="s">
        <v>557</v>
      </c>
      <c r="B216" s="29">
        <f>IF(SUM(B208:B215)&gt;0,0,1)</f>
        <v>1</v>
      </c>
    </row>
    <row r="217" spans="1:4" x14ac:dyDescent="0.2">
      <c r="A217" s="20" t="s">
        <v>558</v>
      </c>
      <c r="B217" s="29">
        <f>IF(CodeOfConduct="y",1,0)</f>
        <v>0</v>
      </c>
    </row>
    <row r="219" spans="1:4" x14ac:dyDescent="0.2">
      <c r="D219" s="29"/>
    </row>
  </sheetData>
  <phoneticPr fontId="12" type="noConversion"/>
  <pageMargins left="0.25" right="0.25" top="0.25" bottom="0.25" header="0.25" footer="0.2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223</vt:i4>
      </vt:variant>
    </vt:vector>
  </HeadingPairs>
  <TitlesOfParts>
    <vt:vector size="225" baseType="lpstr">
      <vt:lpstr>Compensation Survey</vt:lpstr>
      <vt:lpstr>Data</vt:lpstr>
      <vt:lpstr>_WK1</vt:lpstr>
      <vt:lpstr>_WK2</vt:lpstr>
      <vt:lpstr>_WK3</vt:lpstr>
      <vt:lpstr>_WK4</vt:lpstr>
      <vt:lpstr>_WK5</vt:lpstr>
      <vt:lpstr>ACCUM</vt:lpstr>
      <vt:lpstr>Addr1</vt:lpstr>
      <vt:lpstr>Addr2</vt:lpstr>
      <vt:lpstr>BEGEMP</vt:lpstr>
      <vt:lpstr>BM1B</vt:lpstr>
      <vt:lpstr>BM1S</vt:lpstr>
      <vt:lpstr>BM1T</vt:lpstr>
      <vt:lpstr>CAF</vt:lpstr>
      <vt:lpstr>card</vt:lpstr>
      <vt:lpstr>CARDCO</vt:lpstr>
      <vt:lpstr>CARDDED</vt:lpstr>
      <vt:lpstr>CARDPCT</vt:lpstr>
      <vt:lpstr>city</vt:lpstr>
      <vt:lpstr>Class</vt:lpstr>
      <vt:lpstr>CodeOfConduct</vt:lpstr>
      <vt:lpstr>COMB</vt:lpstr>
      <vt:lpstr>COMMIS</vt:lpstr>
      <vt:lpstr>Company</vt:lpstr>
      <vt:lpstr>COVID</vt:lpstr>
      <vt:lpstr>COVID_Pct</vt:lpstr>
      <vt:lpstr>COVID_Wk</vt:lpstr>
      <vt:lpstr>CULTURE</vt:lpstr>
      <vt:lpstr>Cust</vt:lpstr>
      <vt:lpstr>DEF</vt:lpstr>
      <vt:lpstr>dental</vt:lpstr>
      <vt:lpstr>DENTCO</vt:lpstr>
      <vt:lpstr>DENTDED</vt:lpstr>
      <vt:lpstr>DENTPCT</vt:lpstr>
      <vt:lpstr>dep</vt:lpstr>
      <vt:lpstr>DEPCO</vt:lpstr>
      <vt:lpstr>DEPDED</vt:lpstr>
      <vt:lpstr>DEPPCT</vt:lpstr>
      <vt:lpstr>DiffOT</vt:lpstr>
      <vt:lpstr>Eaddr</vt:lpstr>
      <vt:lpstr>EMGT</vt:lpstr>
      <vt:lpstr>EMNT</vt:lpstr>
      <vt:lpstr>Emp</vt:lpstr>
      <vt:lpstr>EmpPrac_a</vt:lpstr>
      <vt:lpstr>EmpPrac_b</vt:lpstr>
      <vt:lpstr>EmpPrac_c</vt:lpstr>
      <vt:lpstr>EmpPrac_d</vt:lpstr>
      <vt:lpstr>EmpPrac_e</vt:lpstr>
      <vt:lpstr>EmpPrac_f</vt:lpstr>
      <vt:lpstr>EmpSat_a</vt:lpstr>
      <vt:lpstr>EmpSat_b</vt:lpstr>
      <vt:lpstr>EmpSat_c</vt:lpstr>
      <vt:lpstr>EmpSat_d</vt:lpstr>
      <vt:lpstr>EmpSat_e</vt:lpstr>
      <vt:lpstr>ENDEMP</vt:lpstr>
      <vt:lpstr>ENGRB</vt:lpstr>
      <vt:lpstr>ENGRS</vt:lpstr>
      <vt:lpstr>ENGRT</vt:lpstr>
      <vt:lpstr>EPRD</vt:lpstr>
      <vt:lpstr>ERTE</vt:lpstr>
      <vt:lpstr>ESLS</vt:lpstr>
      <vt:lpstr>ESUP</vt:lpstr>
      <vt:lpstr>ESVC</vt:lpstr>
      <vt:lpstr>EYE</vt:lpstr>
      <vt:lpstr>EYECO</vt:lpstr>
      <vt:lpstr>EYEDED</vt:lpstr>
      <vt:lpstr>EYEPCT</vt:lpstr>
      <vt:lpstr>GENDER</vt:lpstr>
      <vt:lpstr>GENDER_A</vt:lpstr>
      <vt:lpstr>GENDER_B</vt:lpstr>
      <vt:lpstr>GFA</vt:lpstr>
      <vt:lpstr>GMB</vt:lpstr>
      <vt:lpstr>GMS</vt:lpstr>
      <vt:lpstr>GMT</vt:lpstr>
      <vt:lpstr>GMVPB</vt:lpstr>
      <vt:lpstr>GMVPS</vt:lpstr>
      <vt:lpstr>GMVPT</vt:lpstr>
      <vt:lpstr>HIRE</vt:lpstr>
      <vt:lpstr>HOL</vt:lpstr>
      <vt:lpstr>HRB</vt:lpstr>
      <vt:lpstr>HRS</vt:lpstr>
      <vt:lpstr>HRT</vt:lpstr>
      <vt:lpstr>HSA</vt:lpstr>
      <vt:lpstr>ID</vt:lpstr>
      <vt:lpstr>IMPACT</vt:lpstr>
      <vt:lpstr>IT</vt:lpstr>
      <vt:lpstr>K401A</vt:lpstr>
      <vt:lpstr>K401DOL</vt:lpstr>
      <vt:lpstr>K401PCT</vt:lpstr>
      <vt:lpstr>LEFT</vt:lpstr>
      <vt:lpstr>LIFE</vt:lpstr>
      <vt:lpstr>LIFEPCT</vt:lpstr>
      <vt:lpstr>Loc</vt:lpstr>
      <vt:lpstr>LTD</vt:lpstr>
      <vt:lpstr>LTDPCT</vt:lpstr>
      <vt:lpstr>Mat_Both</vt:lpstr>
      <vt:lpstr>Mat_Match</vt:lpstr>
      <vt:lpstr>Mat_Pct</vt:lpstr>
      <vt:lpstr>Mat_Wk</vt:lpstr>
      <vt:lpstr>Maternity</vt:lpstr>
      <vt:lpstr>MECH</vt:lpstr>
      <vt:lpstr>MECHA</vt:lpstr>
      <vt:lpstr>MECHB</vt:lpstr>
      <vt:lpstr>MECHC</vt:lpstr>
      <vt:lpstr>MECHD</vt:lpstr>
      <vt:lpstr>MED</vt:lpstr>
      <vt:lpstr>MEDCO</vt:lpstr>
      <vt:lpstr>MEDDED</vt:lpstr>
      <vt:lpstr>MEDPCT</vt:lpstr>
      <vt:lpstr>MGRB</vt:lpstr>
      <vt:lpstr>MGRS</vt:lpstr>
      <vt:lpstr>MGRT</vt:lpstr>
      <vt:lpstr>MPP</vt:lpstr>
      <vt:lpstr>Name</vt:lpstr>
      <vt:lpstr>NS</vt:lpstr>
      <vt:lpstr>OEMP</vt:lpstr>
      <vt:lpstr>OFFB</vt:lpstr>
      <vt:lpstr>OFFS</vt:lpstr>
      <vt:lpstr>OFFT</vt:lpstr>
      <vt:lpstr>OTRATE</vt:lpstr>
      <vt:lpstr>Person</vt:lpstr>
      <vt:lpstr>Phone</vt:lpstr>
      <vt:lpstr>PL</vt:lpstr>
      <vt:lpstr>'Compensation Survey'!Print_Area</vt:lpstr>
      <vt:lpstr>Data!Print_Area</vt:lpstr>
      <vt:lpstr>PRODB</vt:lpstr>
      <vt:lpstr>PRODN1</vt:lpstr>
      <vt:lpstr>PRODN1A</vt:lpstr>
      <vt:lpstr>PRODN1B</vt:lpstr>
      <vt:lpstr>PRODN1C</vt:lpstr>
      <vt:lpstr>PRODN1D</vt:lpstr>
      <vt:lpstr>PRODN2</vt:lpstr>
      <vt:lpstr>PRODN2A</vt:lpstr>
      <vt:lpstr>PRODN2B</vt:lpstr>
      <vt:lpstr>PRODN2C</vt:lpstr>
      <vt:lpstr>PRODN2D</vt:lpstr>
      <vt:lpstr>PRODN3</vt:lpstr>
      <vt:lpstr>PRODN3A</vt:lpstr>
      <vt:lpstr>PRODN3B</vt:lpstr>
      <vt:lpstr>PRODN3C</vt:lpstr>
      <vt:lpstr>PRODN3D</vt:lpstr>
      <vt:lpstr>PRODS</vt:lpstr>
      <vt:lpstr>PRODT</vt:lpstr>
      <vt:lpstr>PS</vt:lpstr>
      <vt:lpstr>PSP</vt:lpstr>
      <vt:lpstr>Q32_a</vt:lpstr>
      <vt:lpstr>Q32_b</vt:lpstr>
      <vt:lpstr>Q32_c</vt:lpstr>
      <vt:lpstr>Q32_d</vt:lpstr>
      <vt:lpstr>Q32_e</vt:lpstr>
      <vt:lpstr>Q32_f</vt:lpstr>
      <vt:lpstr>Q32_g</vt:lpstr>
      <vt:lpstr>Q32_h</vt:lpstr>
      <vt:lpstr>Q32_i</vt:lpstr>
      <vt:lpstr>Q32_j</vt:lpstr>
      <vt:lpstr>Q32_k</vt:lpstr>
      <vt:lpstr>Q32_l</vt:lpstr>
      <vt:lpstr>Q32_m</vt:lpstr>
      <vt:lpstr>Q32_n</vt:lpstr>
      <vt:lpstr>Q32_o</vt:lpstr>
      <vt:lpstr>Q32_Other</vt:lpstr>
      <vt:lpstr>RACE</vt:lpstr>
      <vt:lpstr>RACE_A</vt:lpstr>
      <vt:lpstr>RACE_B</vt:lpstr>
      <vt:lpstr>RANK_ACTVITY</vt:lpstr>
      <vt:lpstr>RANK_ERG</vt:lpstr>
      <vt:lpstr>RANK_LEAD</vt:lpstr>
      <vt:lpstr>RANK_RECRUIT</vt:lpstr>
      <vt:lpstr>RANK_RETAIN</vt:lpstr>
      <vt:lpstr>RANK_TRAIN</vt:lpstr>
      <vt:lpstr>REPB</vt:lpstr>
      <vt:lpstr>REPBASIS</vt:lpstr>
      <vt:lpstr>REPS</vt:lpstr>
      <vt:lpstr>REPT</vt:lpstr>
      <vt:lpstr>ROUTE</vt:lpstr>
      <vt:lpstr>ROUTEA</vt:lpstr>
      <vt:lpstr>ROUTEB</vt:lpstr>
      <vt:lpstr>ROUTEC</vt:lpstr>
      <vt:lpstr>ROUTED</vt:lpstr>
      <vt:lpstr>Routes</vt:lpstr>
      <vt:lpstr>SAFETYB</vt:lpstr>
      <vt:lpstr>SAFETYS</vt:lpstr>
      <vt:lpstr>SAFETYT</vt:lpstr>
      <vt:lpstr>SDAYS</vt:lpstr>
      <vt:lpstr>SEP</vt:lpstr>
      <vt:lpstr>SERB</vt:lpstr>
      <vt:lpstr>SERS</vt:lpstr>
      <vt:lpstr>SERT</vt:lpstr>
      <vt:lpstr>SHIFT2</vt:lpstr>
      <vt:lpstr>SHIFT3</vt:lpstr>
      <vt:lpstr>SHIFTB</vt:lpstr>
      <vt:lpstr>SHIFTS</vt:lpstr>
      <vt:lpstr>SHIFTT</vt:lpstr>
      <vt:lpstr>SICK</vt:lpstr>
      <vt:lpstr>SMGRB</vt:lpstr>
      <vt:lpstr>SMGRS</vt:lpstr>
      <vt:lpstr>SMGRT</vt:lpstr>
      <vt:lpstr>State</vt:lpstr>
      <vt:lpstr>STD</vt:lpstr>
      <vt:lpstr>STDPCT</vt:lpstr>
      <vt:lpstr>STEPS</vt:lpstr>
      <vt:lpstr>SUPRB</vt:lpstr>
      <vt:lpstr>SUPRS</vt:lpstr>
      <vt:lpstr>SUPRT</vt:lpstr>
      <vt:lpstr>Title</vt:lpstr>
      <vt:lpstr>UNION</vt:lpstr>
      <vt:lpstr>UnionPlan</vt:lpstr>
      <vt:lpstr>VAC</vt:lpstr>
      <vt:lpstr>VESTED</vt:lpstr>
      <vt:lpstr>VPB</vt:lpstr>
      <vt:lpstr>VPS</vt:lpstr>
      <vt:lpstr>VPT</vt:lpstr>
      <vt:lpstr>WorkDay</vt:lpstr>
      <vt:lpstr>WrkHrs_a</vt:lpstr>
      <vt:lpstr>WrkHrs_b</vt:lpstr>
      <vt:lpstr>WrkHrs_c</vt:lpstr>
      <vt:lpstr>WrkHrs_d</vt:lpstr>
      <vt:lpstr>WrkHrs_e</vt:lpstr>
      <vt:lpstr>WrkHrs_f</vt:lpstr>
      <vt:lpstr>WrkHrs_g</vt:lpstr>
      <vt:lpstr>WrkHrs_h</vt:lpstr>
      <vt:lpstr>WrkHrs_i</vt:lpstr>
      <vt:lpstr>Yr</vt:lpstr>
      <vt:lpstr>Zipcode</vt:lpstr>
    </vt:vector>
  </TitlesOfParts>
  <Company>Bates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Mackay</dc:creator>
  <cp:lastModifiedBy>Meredyth Ellington</cp:lastModifiedBy>
  <cp:lastPrinted>2022-08-12T21:42:03Z</cp:lastPrinted>
  <dcterms:created xsi:type="dcterms:W3CDTF">2000-09-29T21:49:52Z</dcterms:created>
  <dcterms:modified xsi:type="dcterms:W3CDTF">2026-03-04T15:04:39Z</dcterms:modified>
</cp:coreProperties>
</file>